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9GZLB\Documents\CMRS Replacement Files\"/>
    </mc:Choice>
  </mc:AlternateContent>
  <xr:revisionPtr revIDLastSave="0" documentId="8_{C9DDE6A0-B7E3-4162-9535-860C19AC45F9}" xr6:coauthVersionLast="44" xr6:coauthVersionMax="44" xr10:uidLastSave="{00000000-0000-0000-0000-000000000000}"/>
  <bookViews>
    <workbookView xWindow="210" yWindow="510" windowWidth="22665" windowHeight="11790" xr2:uid="{00000000-000D-0000-FFFF-FFFF00000000}"/>
  </bookViews>
  <sheets>
    <sheet name="TABLE17" sheetId="1" r:id="rId1"/>
  </sheets>
  <definedNames>
    <definedName name="column_headings">TABLE17!$4:$7</definedName>
    <definedName name="column_numbers">TABLE17!$B$8:$F$8</definedName>
    <definedName name="data">TABLE17!$B$9:$F$55</definedName>
    <definedName name="footnotes">TABLE17!#REF!</definedName>
    <definedName name="Indent0">TABLE17!$A$9,TABLE17!$A$13</definedName>
    <definedName name="Indent3">TABLE17!$A$10,TABLE17!$A$11,TABLE17!$A$12,TABLE17!$A$15,TABLE17!$A$16,TABLE17!$A$17,TABLE17!$A$34</definedName>
    <definedName name="Indent6">TABLE17!$A$18,TABLE17!$A$19,TABLE17!$A$21,TABLE17!$A$23,TABLE17!$A$25,TABLE17!$A$28,TABLE17!$A$29,TABLE17!$A$32,TABLE17!$A$33,TABLE17!$A$35,TABLE17!$A$36,TABLE17!$A$38,TABLE17!$A$39,TABLE17!#REF!,TABLE17!#REF!,TABLE17!#REF!,TABLE17!#REF!,TABLE17!#REF!</definedName>
    <definedName name="Indent9">TABLE17!$A$20,TABLE17!$A$24,TABLE17!$A$26,TABLE17!$A$27,TABLE17!$A$30,TABLE17!$A$31,TABLE17!$A$37,TABLE17!$A$41,TABLE17!#REF!,TABLE17!#REF!,TABLE17!#REF!,TABLE17!#REF!</definedName>
    <definedName name="_xlnm.Print_Area" localSheetId="0">TABLE17!$A$1:$F$82</definedName>
    <definedName name="SelectArea">TABLE17!$F$35</definedName>
    <definedName name="spanners">TABLE17!$H$14</definedName>
    <definedName name="stub_lines">TABLE17!$A$8:$A$55</definedName>
    <definedName name="titles">TABLE17!$A$3:$A$3</definedName>
    <definedName name="totals">TABLE17!$14:$16,TABLE17!$18:$18,TABLE17!$35:$35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3" i="1" l="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A9" i="1"/>
  <c r="A12" i="1"/>
  <c r="A13" i="1"/>
  <c r="A14" i="1"/>
  <c r="A15" i="1"/>
  <c r="A16" i="1"/>
  <c r="A17" i="1"/>
  <c r="A18" i="1"/>
  <c r="A19" i="1"/>
  <c r="A20" i="1"/>
  <c r="A21" i="1"/>
  <c r="A22" i="1"/>
  <c r="A23" i="1"/>
  <c r="A24" i="1"/>
  <c r="A25" i="1"/>
  <c r="A26" i="1"/>
  <c r="A27" i="1"/>
  <c r="A28" i="1"/>
  <c r="A29" i="1"/>
  <c r="A30" i="1"/>
  <c r="A31" i="1"/>
  <c r="A32" i="1"/>
  <c r="A33" i="1"/>
  <c r="A34" i="1"/>
</calcChain>
</file>

<file path=xl/sharedStrings.xml><?xml version="1.0" encoding="utf-8"?>
<sst xmlns="http://schemas.openxmlformats.org/spreadsheetml/2006/main" count="55" uniqueCount="51">
  <si>
    <t>Number</t>
  </si>
  <si>
    <t>1935</t>
  </si>
  <si>
    <t>1936</t>
  </si>
  <si>
    <t>1982</t>
  </si>
  <si>
    <t>1983</t>
  </si>
  <si>
    <t>1984</t>
  </si>
  <si>
    <t>1985</t>
  </si>
  <si>
    <t>1986</t>
  </si>
  <si>
    <t>1987</t>
  </si>
  <si>
    <t>1988</t>
  </si>
  <si>
    <t>1989</t>
  </si>
  <si>
    <t>1990</t>
  </si>
  <si>
    <t>1991</t>
  </si>
  <si>
    <t>1992</t>
  </si>
  <si>
    <t>1993</t>
  </si>
  <si>
    <t>1994</t>
  </si>
  <si>
    <t>1995</t>
  </si>
  <si>
    <t>1996</t>
  </si>
  <si>
    <t>1997</t>
  </si>
  <si>
    <t>1998</t>
  </si>
  <si>
    <t>1999</t>
  </si>
  <si>
    <t xml:space="preserve"> Estate tax after credits</t>
  </si>
  <si>
    <t>2000</t>
  </si>
  <si>
    <t>2002</t>
  </si>
  <si>
    <t>Selected year of death [2]</t>
  </si>
  <si>
    <t>[Money amounts are in thousands of dollars [1]]</t>
  </si>
  <si>
    <t>Taxable estate tax returns [4,5]</t>
  </si>
  <si>
    <t>2003</t>
  </si>
  <si>
    <t>[3]  Total adult deaths represent those of individuals age 20 and over, plus deaths for which age was unavailable.</t>
  </si>
  <si>
    <t xml:space="preserve">[4]  Prior to 1964, a return was taxable if it showed an estate tax before credits.  Starting with 1964, the classification was based on estate tax after credits.  </t>
  </si>
  <si>
    <t>2004</t>
  </si>
  <si>
    <t>2001 r</t>
  </si>
  <si>
    <t>r- Revised.</t>
  </si>
  <si>
    <t>2005</t>
  </si>
  <si>
    <t>2006</t>
  </si>
  <si>
    <t>Total adult deaths [3]</t>
  </si>
  <si>
    <t>Percentage of adult deaths</t>
  </si>
  <si>
    <t>Total gross estate at death</t>
  </si>
  <si>
    <t>2007</t>
  </si>
  <si>
    <t>2008</t>
  </si>
  <si>
    <t>2009</t>
  </si>
  <si>
    <t>[1]  Starting with 1965, number of returns, total gross estate at date of death, and estate tax after credits are estimates based on samples.  Beginning with 1982, numbers in columns 2-5 have been revised to reflect returns filed more than 3 calendar years after a decedent's death.</t>
  </si>
  <si>
    <t>[2]  Prior to 1982, year of death figures were approximated, using data from returns filed in a single calendar year.  While many of the returns filed in a given calendar year represent returns of decedents who died in the immediately preceding year, others represent returns of decedents who died in earlier years.  Starting with 1982, the statistics are by year of death, using the year of death reported on the estate tax returns filed during periods of at least 3 successive years.</t>
  </si>
  <si>
    <t>NOTES:  The title of this table has been changed from “Estate Tax Returns as a Percentage of Adult Deaths,” in some previously published versions, to “Taxable Estate Tax Returns as a Percentage of Adult Deaths.” However, the data contained in the table have not changed. Detail may not add to totals because of rounding.  Most of the data are subject to sampling error; tax law and tax form changes affect the year-to-year comparability of the data.</t>
  </si>
  <si>
    <r>
      <t xml:space="preserve">SOURCE:   Data are shown only for years for which Statistics of Income data are available. For years after 1953, </t>
    </r>
    <r>
      <rPr>
        <i/>
        <sz val="6"/>
        <rFont val="Arial"/>
        <family val="2"/>
      </rPr>
      <t>Statistics of Income—Estate Tax Returns</t>
    </r>
    <r>
      <rPr>
        <sz val="6"/>
        <rFont val="Arial"/>
        <family val="2"/>
      </rPr>
      <t>;  Estate and Gift Tax Returns; or Fiduciary, Estate, and Gift Tax Returns, depending on the year, and Statistics of Income Bulletin, various issues; also unpublished tabulations for certain years.  For years prior to 1954, Statistics of Income—Part I.   Adult deaths are from the Centers for Disease Control and Prevention, National Center for Health Statistics, U.S. Department of Health and Human Services, Vital Statistics of the United States.</t>
    </r>
  </si>
  <si>
    <t>2012</t>
  </si>
  <si>
    <t>2010 [6]</t>
  </si>
  <si>
    <t>na</t>
  </si>
  <si>
    <t>[6] The estate tax was repealed temporarily for 2010 before being reinstated with the passage of the Tax Relief, Unemployment Insurance Reauthorization and Job Creation Act in December 2010.  The law, which was retroactive for all 2010 decedents, raised the estate tax exemption level to $5.0 million and also allowed estates to opt out of the estate tax system and instead file Form 8939, Allocation of Increase in Basis for Property Acquired From a Decedent.  These tax law changes, combined with extended filing deadlines for 2010 returns, resulted in relatively few estate tax returns being filed for 2010 decedents. Therefore, 2010 is not comparable to other years in this table</t>
  </si>
  <si>
    <t>[5]  Year-to-year comparability of the data is affected by changes in the gross estate filing threshold which is based on year of death: 1934 ($50,000); 1935 ($50,000 changing to $40,000); 1936-1941 ($40,000); 1942 ($40,000 changing to $60,000); 1943-1976 ($60,000); 1977 ($120,000); 1978 ($134,000); 1979 ($147,000); 1980 ($161,000); 1981 ($175,000); 1982 ($225,000); 1983 ($275,000); 1984 ($325,000); 1985 ($400,000); 1986 ($500,000); 1987-1997 ($600,000); 1998 ($625,000); 1999 ($650,000); 2000-2001 ($675,000); 2002-2003 ($1,000,000); 2004-2005 ($1,500,000); 2006-2008 ($2,000,000); 2009 ($3,500,000); 2011 ($5,000,000); 2012 ($5,120,000); 2013 ($5,250,000); 2014 ($5,340,000); 2015 ($5,430,000);and 2016 ($5,450,000).</t>
  </si>
  <si>
    <t>Table 17.  Taxable Estate Tax Returns as a Percentage of Adult Deaths, Selected Years of Death, 1934-2016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</si>
</sst>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quot;        &quot;;#,##0&quot;        &quot;;&quot;--        &quot;;@&quot;        &quot;"/>
    <numFmt numFmtId="166" formatCode="#,##0.00&quot;         &quot;;\-#,##0.00&quot;         &quot;;&quot;--         &quot;;@&quot;         &quot;\ \ "/>
    <numFmt numFmtId="167" formatCode="\ \ \ \ \ \ \ \ @"/>
    <numFmt numFmtId="168" formatCode="\ \ \ \ \ \ @"/>
  </numFmts>
  <fonts count="16" x14ac:knownFonts="1">
    <font>
      <sz val="10"/>
      <name val="Courier"/>
    </font>
    <font>
      <b/>
      <sz val="10"/>
      <name val="Helvetica"/>
    </font>
    <font>
      <sz val="7"/>
      <name val="Helvetica"/>
    </font>
    <font>
      <b/>
      <sz val="7"/>
      <name val="Helvetica"/>
    </font>
    <font>
      <sz val="6"/>
      <name val="Courier"/>
      <family val="3"/>
    </font>
    <font>
      <sz val="9"/>
      <name val="Courier"/>
      <family val="3"/>
    </font>
    <font>
      <sz val="6"/>
      <name val="Arial"/>
      <family val="2"/>
    </font>
    <font>
      <b/>
      <sz val="10"/>
      <name val="Arial"/>
      <family val="2"/>
    </font>
    <font>
      <sz val="6.5"/>
      <name val="Courier"/>
      <family val="3"/>
    </font>
    <font>
      <b/>
      <sz val="6.5"/>
      <name val="helvetica"/>
    </font>
    <font>
      <sz val="6.5"/>
      <name val="Helvetica"/>
    </font>
    <font>
      <i/>
      <sz val="6"/>
      <name val="Arial"/>
      <family val="2"/>
    </font>
    <font>
      <sz val="7"/>
      <color indexed="10"/>
      <name val="Helvetica"/>
    </font>
    <font>
      <sz val="10"/>
      <name val="Arial"/>
      <family val="2"/>
    </font>
    <font>
      <sz val="8"/>
      <name val="Arial"/>
      <family val="2"/>
    </font>
    <font>
      <sz val="10"/>
      <color rgb="FF000000"/>
      <name val="Arial"/>
      <family val="2"/>
    </font>
  </fonts>
  <fills count="2">
    <fill>
      <patternFill patternType="none"/>
    </fill>
    <fill>
      <patternFill patternType="gray125"/>
    </fill>
  </fills>
  <borders count="24">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1"/>
      </left>
      <right/>
      <top style="thin">
        <color theme="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style="thin">
        <color theme="1"/>
      </right>
      <top style="thin">
        <color theme="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theme="1"/>
      </top>
      <bottom/>
      <diagonal/>
    </border>
    <border>
      <left/>
      <right style="thin">
        <color indexed="64"/>
      </right>
      <top/>
      <bottom style="thin">
        <color theme="1"/>
      </bottom>
      <diagonal/>
    </border>
  </borders>
  <cellStyleXfs count="7">
    <xf numFmtId="0" fontId="0" fillId="0" borderId="0"/>
    <xf numFmtId="0" fontId="2" fillId="0" borderId="1">
      <alignment horizontal="center"/>
    </xf>
    <xf numFmtId="164" fontId="2" fillId="0" borderId="2">
      <alignment horizontal="center"/>
    </xf>
    <xf numFmtId="165" fontId="2" fillId="0" borderId="1">
      <alignment horizontal="right"/>
    </xf>
    <xf numFmtId="168" fontId="2" fillId="0" borderId="0"/>
    <xf numFmtId="0" fontId="1" fillId="0" borderId="0">
      <alignment horizontal="left"/>
    </xf>
    <xf numFmtId="0" fontId="3" fillId="0" borderId="0" applyNumberFormat="0" applyBorder="0"/>
  </cellStyleXfs>
  <cellXfs count="51">
    <xf numFmtId="0" fontId="0" fillId="0" borderId="0" xfId="0"/>
    <xf numFmtId="0" fontId="5" fillId="0" borderId="0" xfId="0" applyFont="1"/>
    <xf numFmtId="0" fontId="4" fillId="0" borderId="0" xfId="0" applyFont="1"/>
    <xf numFmtId="0" fontId="8" fillId="0" borderId="0" xfId="0" applyFont="1" applyBorder="1"/>
    <xf numFmtId="0" fontId="8" fillId="0" borderId="0" xfId="0" applyFont="1"/>
    <xf numFmtId="0" fontId="9" fillId="0" borderId="0" xfId="6" applyFont="1"/>
    <xf numFmtId="0" fontId="9" fillId="0" borderId="0" xfId="6" applyFont="1" applyBorder="1"/>
    <xf numFmtId="0" fontId="10" fillId="0" borderId="0" xfId="1" applyFont="1" applyBorder="1">
      <alignment horizontal="center"/>
    </xf>
    <xf numFmtId="0" fontId="8" fillId="0" borderId="0" xfId="0" applyFont="1" applyBorder="1" applyAlignment="1">
      <alignment vertical="center"/>
    </xf>
    <xf numFmtId="167" fontId="6" fillId="0" borderId="0" xfId="0" applyNumberFormat="1" applyFont="1" applyAlignment="1">
      <alignment horizontal="left"/>
    </xf>
    <xf numFmtId="0" fontId="6" fillId="0" borderId="0" xfId="0" applyNumberFormat="1" applyFont="1" applyAlignment="1">
      <alignment horizontal="left"/>
    </xf>
    <xf numFmtId="0" fontId="11" fillId="0" borderId="0" xfId="0" applyNumberFormat="1" applyFont="1" applyAlignment="1">
      <alignment horizontal="left"/>
    </xf>
    <xf numFmtId="168" fontId="2" fillId="0" borderId="0" xfId="4"/>
    <xf numFmtId="168" fontId="12" fillId="0" borderId="0" xfId="4" applyFont="1" applyBorder="1"/>
    <xf numFmtId="0" fontId="13" fillId="0" borderId="0" xfId="0" applyFont="1"/>
    <xf numFmtId="0" fontId="13" fillId="0" borderId="0" xfId="0" applyFont="1" applyBorder="1"/>
    <xf numFmtId="164" fontId="14" fillId="0" borderId="3" xfId="2" applyFont="1" applyBorder="1" applyAlignment="1">
      <alignment horizontal="center" vertical="center"/>
    </xf>
    <xf numFmtId="164" fontId="14" fillId="0" borderId="14" xfId="2" applyFont="1" applyBorder="1" applyAlignment="1">
      <alignment horizontal="center" vertical="center"/>
    </xf>
    <xf numFmtId="164" fontId="14" fillId="0" borderId="15" xfId="2" applyFont="1" applyBorder="1" applyAlignment="1">
      <alignment horizontal="center" vertical="center"/>
    </xf>
    <xf numFmtId="165" fontId="14" fillId="0" borderId="16" xfId="3" applyFont="1" applyBorder="1">
      <alignment horizontal="right"/>
    </xf>
    <xf numFmtId="165" fontId="14" fillId="0" borderId="17" xfId="3" applyFont="1" applyBorder="1">
      <alignment horizontal="right"/>
    </xf>
    <xf numFmtId="165" fontId="14" fillId="0" borderId="18" xfId="3" applyFont="1" applyBorder="1">
      <alignment horizontal="right"/>
    </xf>
    <xf numFmtId="165" fontId="14" fillId="0" borderId="19" xfId="3" applyFont="1" applyBorder="1">
      <alignment horizontal="right"/>
    </xf>
    <xf numFmtId="165" fontId="14" fillId="0" borderId="20" xfId="3" applyFont="1" applyBorder="1">
      <alignment horizontal="right"/>
    </xf>
    <xf numFmtId="166" fontId="14" fillId="0" borderId="20" xfId="3" applyNumberFormat="1" applyFont="1" applyBorder="1">
      <alignment horizontal="right"/>
    </xf>
    <xf numFmtId="165" fontId="14" fillId="0" borderId="21" xfId="3" applyFont="1" applyBorder="1">
      <alignment horizontal="right"/>
    </xf>
    <xf numFmtId="166" fontId="14" fillId="0" borderId="21" xfId="3" applyNumberFormat="1" applyFont="1" applyBorder="1">
      <alignment horizontal="right"/>
    </xf>
    <xf numFmtId="0" fontId="14" fillId="0" borderId="16" xfId="4" applyNumberFormat="1" applyFont="1" applyBorder="1" applyAlignment="1">
      <alignment horizontal="left" indent="1"/>
    </xf>
    <xf numFmtId="0" fontId="14" fillId="0" borderId="17" xfId="4" applyNumberFormat="1" applyFont="1" applyBorder="1" applyAlignment="1">
      <alignment horizontal="left" indent="1"/>
    </xf>
    <xf numFmtId="0" fontId="15" fillId="0" borderId="0" xfId="0" applyFont="1"/>
    <xf numFmtId="49" fontId="6" fillId="0" borderId="0" xfId="0" applyNumberFormat="1" applyFont="1" applyBorder="1" applyAlignment="1">
      <alignment horizontal="left" wrapText="1"/>
    </xf>
    <xf numFmtId="0" fontId="14" fillId="0" borderId="4" xfId="0" applyFont="1" applyBorder="1" applyAlignment="1">
      <alignment horizontal="center" vertical="center" wrapText="1"/>
    </xf>
    <xf numFmtId="0" fontId="14" fillId="0" borderId="5" xfId="5" applyFont="1" applyBorder="1" applyAlignment="1">
      <alignment horizontal="left" vertical="center"/>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11"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11" xfId="1"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0" xfId="5" applyFont="1" applyAlignment="1">
      <alignment horizontal="left" wrapText="1"/>
    </xf>
    <xf numFmtId="49" fontId="6" fillId="0" borderId="22" xfId="4" applyNumberFormat="1" applyFont="1" applyBorder="1" applyAlignment="1">
      <alignment horizontal="left"/>
    </xf>
    <xf numFmtId="49" fontId="6" fillId="0" borderId="0" xfId="0" applyNumberFormat="1" applyFont="1" applyAlignment="1">
      <alignment horizontal="left"/>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23" xfId="1" applyFont="1" applyBorder="1" applyAlignment="1">
      <alignment horizontal="center" vertical="center"/>
    </xf>
  </cellXfs>
  <cellStyles count="7">
    <cellStyle name="Normal" xfId="0" builtinId="0"/>
    <cellStyle name="style_col_headings" xfId="1" xr:uid="{00000000-0005-0000-0000-000001000000}"/>
    <cellStyle name="style_col_numbers" xfId="2" xr:uid="{00000000-0005-0000-0000-000002000000}"/>
    <cellStyle name="style_data" xfId="3" xr:uid="{00000000-0005-0000-0000-000003000000}"/>
    <cellStyle name="style_stub_lines" xfId="4" xr:uid="{00000000-0005-0000-0000-000004000000}"/>
    <cellStyle name="style_titles" xfId="5" xr:uid="{00000000-0005-0000-0000-000005000000}"/>
    <cellStyle name="style_totals"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82"/>
  <sheetViews>
    <sheetView showGridLines="0" tabSelected="1" zoomScale="145" zoomScaleNormal="145" workbookViewId="0">
      <pane ySplit="8" topLeftCell="A9" activePane="bottomLeft" state="frozen"/>
      <selection pane="bottomLeft" activeCell="A4" sqref="A4:A8"/>
    </sheetView>
  </sheetViews>
  <sheetFormatPr defaultRowHeight="15" customHeight="1" x14ac:dyDescent="0.15"/>
  <cols>
    <col min="1" max="1" width="14.875" customWidth="1"/>
    <col min="2" max="6" width="12.125" customWidth="1"/>
  </cols>
  <sheetData>
    <row r="1" spans="1:8" s="1" customFormat="1" ht="13.5" customHeight="1" x14ac:dyDescent="0.15">
      <c r="A1" s="45" t="s">
        <v>50</v>
      </c>
      <c r="B1" s="45"/>
      <c r="C1" s="45"/>
      <c r="D1" s="45"/>
      <c r="E1" s="45"/>
      <c r="F1" s="45"/>
    </row>
    <row r="2" spans="1:8" s="1" customFormat="1" ht="13.5" customHeight="1" x14ac:dyDescent="0.15">
      <c r="A2" s="45"/>
      <c r="B2" s="45"/>
      <c r="C2" s="45"/>
      <c r="D2" s="45"/>
      <c r="E2" s="45"/>
      <c r="F2" s="45"/>
    </row>
    <row r="3" spans="1:8" s="2" customFormat="1" ht="9.75" customHeight="1" thickBot="1" x14ac:dyDescent="0.2">
      <c r="A3" s="32" t="s">
        <v>25</v>
      </c>
      <c r="B3" s="32"/>
      <c r="C3" s="32"/>
      <c r="D3" s="32"/>
      <c r="E3" s="32"/>
      <c r="F3" s="32"/>
    </row>
    <row r="4" spans="1:8" s="7" customFormat="1" ht="12" customHeight="1" thickTop="1" x14ac:dyDescent="0.2">
      <c r="A4" s="48" t="s">
        <v>24</v>
      </c>
      <c r="B4" s="33" t="s">
        <v>35</v>
      </c>
      <c r="C4" s="36" t="s">
        <v>26</v>
      </c>
      <c r="D4" s="37"/>
      <c r="E4" s="37"/>
      <c r="F4" s="38"/>
    </row>
    <row r="5" spans="1:8" s="7" customFormat="1" ht="9.75" customHeight="1" x14ac:dyDescent="0.15">
      <c r="A5" s="49"/>
      <c r="B5" s="34"/>
      <c r="C5" s="39" t="s">
        <v>0</v>
      </c>
      <c r="D5" s="42" t="s">
        <v>36</v>
      </c>
      <c r="E5" s="43" t="s">
        <v>37</v>
      </c>
      <c r="F5" s="31" t="s">
        <v>21</v>
      </c>
    </row>
    <row r="6" spans="1:8" s="7" customFormat="1" ht="9.75" customHeight="1" x14ac:dyDescent="0.15">
      <c r="A6" s="49"/>
      <c r="B6" s="34"/>
      <c r="C6" s="40"/>
      <c r="D6" s="34"/>
      <c r="E6" s="31"/>
      <c r="F6" s="31"/>
    </row>
    <row r="7" spans="1:8" s="7" customFormat="1" ht="9.75" customHeight="1" x14ac:dyDescent="0.15">
      <c r="A7" s="49"/>
      <c r="B7" s="35"/>
      <c r="C7" s="41"/>
      <c r="D7" s="35"/>
      <c r="E7" s="44"/>
      <c r="F7" s="31"/>
    </row>
    <row r="8" spans="1:8" s="7" customFormat="1" ht="9.75" customHeight="1" x14ac:dyDescent="0.15">
      <c r="A8" s="50"/>
      <c r="B8" s="16">
        <v>1</v>
      </c>
      <c r="C8" s="17">
        <v>2</v>
      </c>
      <c r="D8" s="17">
        <v>3</v>
      </c>
      <c r="E8" s="17">
        <v>4</v>
      </c>
      <c r="F8" s="18">
        <v>5</v>
      </c>
    </row>
    <row r="9" spans="1:8" s="8" customFormat="1" ht="12" customHeight="1" x14ac:dyDescent="0.2">
      <c r="A9" s="27" t="str">
        <f>"1934"</f>
        <v>1934</v>
      </c>
      <c r="B9" s="19">
        <v>983970</v>
      </c>
      <c r="C9" s="23">
        <v>8655</v>
      </c>
      <c r="D9" s="24">
        <f>(C9/B9)*100</f>
        <v>0.87959998780450621</v>
      </c>
      <c r="E9" s="23">
        <v>2197941</v>
      </c>
      <c r="F9" s="21">
        <v>153763</v>
      </c>
    </row>
    <row r="10" spans="1:8" s="3" customFormat="1" ht="12" customHeight="1" x14ac:dyDescent="0.2">
      <c r="A10" s="28" t="s">
        <v>1</v>
      </c>
      <c r="B10" s="20">
        <v>1172245</v>
      </c>
      <c r="C10" s="25">
        <v>9137</v>
      </c>
      <c r="D10" s="26">
        <f t="shared" ref="D10:D47" si="0">(C10/B10)*100</f>
        <v>0.77944457003442114</v>
      </c>
      <c r="E10" s="25">
        <v>2084269</v>
      </c>
      <c r="F10" s="22">
        <v>195301</v>
      </c>
    </row>
    <row r="11" spans="1:8" s="3" customFormat="1" ht="12" customHeight="1" x14ac:dyDescent="0.2">
      <c r="A11" s="28" t="s">
        <v>2</v>
      </c>
      <c r="B11" s="20">
        <v>1257290</v>
      </c>
      <c r="C11" s="25">
        <v>12010</v>
      </c>
      <c r="D11" s="26">
        <f t="shared" si="0"/>
        <v>0.95522910386625204</v>
      </c>
      <c r="E11" s="25">
        <v>2561906</v>
      </c>
      <c r="F11" s="22">
        <v>305784</v>
      </c>
    </row>
    <row r="12" spans="1:8" s="3" customFormat="1" ht="12" customHeight="1" x14ac:dyDescent="0.2">
      <c r="A12" s="28" t="str">
        <f>"1937"</f>
        <v>1937</v>
      </c>
      <c r="B12" s="20">
        <v>1237585</v>
      </c>
      <c r="C12" s="25">
        <v>13220</v>
      </c>
      <c r="D12" s="26">
        <f t="shared" si="0"/>
        <v>1.0682094563201718</v>
      </c>
      <c r="E12" s="25">
        <v>2844112</v>
      </c>
      <c r="F12" s="22">
        <v>314620</v>
      </c>
    </row>
    <row r="13" spans="1:8" s="4" customFormat="1" ht="12" customHeight="1" x14ac:dyDescent="0.2">
      <c r="A13" s="28" t="str">
        <f>"1938"</f>
        <v>1938</v>
      </c>
      <c r="B13" s="20">
        <v>1181275</v>
      </c>
      <c r="C13" s="25">
        <v>12720</v>
      </c>
      <c r="D13" s="26">
        <f t="shared" si="0"/>
        <v>1.0768026073522254</v>
      </c>
      <c r="E13" s="25">
        <v>2564072</v>
      </c>
      <c r="F13" s="22">
        <v>276707</v>
      </c>
    </row>
    <row r="14" spans="1:8" s="5" customFormat="1" ht="12" customHeight="1" x14ac:dyDescent="0.2">
      <c r="A14" s="28" t="str">
        <f>"1939"</f>
        <v>1939</v>
      </c>
      <c r="B14" s="20">
        <v>1205072</v>
      </c>
      <c r="C14" s="25">
        <v>12907</v>
      </c>
      <c r="D14" s="26">
        <f t="shared" si="0"/>
        <v>1.0710563352231237</v>
      </c>
      <c r="E14" s="25">
        <v>2441960</v>
      </c>
      <c r="F14" s="22">
        <v>250360</v>
      </c>
      <c r="H14" s="6"/>
    </row>
    <row r="15" spans="1:8" s="5" customFormat="1" ht="12" customHeight="1" x14ac:dyDescent="0.2">
      <c r="A15" s="28" t="str">
        <f>"1940"</f>
        <v>1940</v>
      </c>
      <c r="B15" s="20">
        <v>1237186</v>
      </c>
      <c r="C15" s="25">
        <v>13336</v>
      </c>
      <c r="D15" s="26">
        <f t="shared" si="0"/>
        <v>1.0779300768033262</v>
      </c>
      <c r="E15" s="25">
        <v>2578314</v>
      </c>
      <c r="F15" s="22">
        <v>291758</v>
      </c>
    </row>
    <row r="16" spans="1:8" s="5" customFormat="1" ht="12" customHeight="1" x14ac:dyDescent="0.2">
      <c r="A16" s="28" t="str">
        <f>"1941"</f>
        <v>1941</v>
      </c>
      <c r="B16" s="20">
        <v>1216855</v>
      </c>
      <c r="C16" s="25">
        <v>13493</v>
      </c>
      <c r="D16" s="26">
        <f t="shared" si="0"/>
        <v>1.1088420559557219</v>
      </c>
      <c r="E16" s="25">
        <v>2550473</v>
      </c>
      <c r="F16" s="22">
        <v>308342</v>
      </c>
    </row>
    <row r="17" spans="1:8" s="4" customFormat="1" ht="12" customHeight="1" x14ac:dyDescent="0.2">
      <c r="A17" s="28" t="str">
        <f>"1942"</f>
        <v>1942</v>
      </c>
      <c r="B17" s="20">
        <v>1211391</v>
      </c>
      <c r="C17" s="25">
        <v>12726</v>
      </c>
      <c r="D17" s="26">
        <f t="shared" si="0"/>
        <v>1.05052786424862</v>
      </c>
      <c r="E17" s="25">
        <v>2452340</v>
      </c>
      <c r="F17" s="22">
        <v>362164</v>
      </c>
    </row>
    <row r="18" spans="1:8" s="5" customFormat="1" ht="12" customHeight="1" x14ac:dyDescent="0.2">
      <c r="A18" s="28" t="str">
        <f>"1943"</f>
        <v>1943</v>
      </c>
      <c r="B18" s="20">
        <v>1277009</v>
      </c>
      <c r="C18" s="25">
        <v>12154</v>
      </c>
      <c r="D18" s="26">
        <f t="shared" si="0"/>
        <v>0.95175523430140274</v>
      </c>
      <c r="E18" s="25">
        <v>2720000</v>
      </c>
      <c r="F18" s="22">
        <v>404638</v>
      </c>
    </row>
    <row r="19" spans="1:8" s="4" customFormat="1" ht="12" customHeight="1" x14ac:dyDescent="0.2">
      <c r="A19" s="28" t="str">
        <f>"1944"</f>
        <v>1944</v>
      </c>
      <c r="B19" s="20">
        <v>1238917</v>
      </c>
      <c r="C19" s="25">
        <v>13869</v>
      </c>
      <c r="D19" s="26">
        <f t="shared" si="0"/>
        <v>1.1194454511480592</v>
      </c>
      <c r="E19" s="25">
        <v>3245624</v>
      </c>
      <c r="F19" s="22">
        <v>531052</v>
      </c>
    </row>
    <row r="20" spans="1:8" s="4" customFormat="1" ht="12" customHeight="1" x14ac:dyDescent="0.2">
      <c r="A20" s="28" t="str">
        <f>"1946"</f>
        <v>1946</v>
      </c>
      <c r="B20" s="20">
        <v>1239713</v>
      </c>
      <c r="C20" s="25">
        <v>18232</v>
      </c>
      <c r="D20" s="26">
        <f t="shared" si="0"/>
        <v>1.4706629679611329</v>
      </c>
      <c r="E20" s="25">
        <v>3993298</v>
      </c>
      <c r="F20" s="22">
        <v>621966</v>
      </c>
    </row>
    <row r="21" spans="1:8" s="4" customFormat="1" ht="12" customHeight="1" x14ac:dyDescent="0.2">
      <c r="A21" s="28" t="str">
        <f>"1947"</f>
        <v>1947</v>
      </c>
      <c r="B21" s="20">
        <v>1278856</v>
      </c>
      <c r="C21" s="25">
        <v>19742</v>
      </c>
      <c r="D21" s="26">
        <f t="shared" si="0"/>
        <v>1.5437234528359722</v>
      </c>
      <c r="E21" s="25">
        <v>4445326</v>
      </c>
      <c r="F21" s="22">
        <v>714707</v>
      </c>
    </row>
    <row r="22" spans="1:8" s="4" customFormat="1" ht="12" customHeight="1" x14ac:dyDescent="0.2">
      <c r="A22" s="28" t="str">
        <f>"1948"</f>
        <v>1948</v>
      </c>
      <c r="B22" s="20">
        <v>1283601</v>
      </c>
      <c r="C22" s="25">
        <v>17469</v>
      </c>
      <c r="D22" s="26">
        <f t="shared" si="0"/>
        <v>1.3609369266617897</v>
      </c>
      <c r="E22" s="25">
        <v>4271852</v>
      </c>
      <c r="F22" s="22">
        <v>567421</v>
      </c>
    </row>
    <row r="23" spans="1:8" s="4" customFormat="1" ht="12" customHeight="1" x14ac:dyDescent="0.2">
      <c r="A23" s="28" t="str">
        <f>"1949"</f>
        <v>1949</v>
      </c>
      <c r="B23" s="20">
        <v>1285684</v>
      </c>
      <c r="C23" s="25">
        <v>17411</v>
      </c>
      <c r="D23" s="26">
        <f t="shared" si="0"/>
        <v>1.3542207883119024</v>
      </c>
      <c r="E23" s="25">
        <v>4126358</v>
      </c>
      <c r="F23" s="22">
        <v>483520</v>
      </c>
      <c r="H23" s="12"/>
    </row>
    <row r="24" spans="1:8" s="4" customFormat="1" ht="12" customHeight="1" x14ac:dyDescent="0.2">
      <c r="A24" s="28" t="str">
        <f>"1950"</f>
        <v>1950</v>
      </c>
      <c r="B24" s="20">
        <v>1304343</v>
      </c>
      <c r="C24" s="25">
        <v>18941</v>
      </c>
      <c r="D24" s="26">
        <f t="shared" si="0"/>
        <v>1.4521487062835465</v>
      </c>
      <c r="E24" s="25">
        <v>4655892</v>
      </c>
      <c r="F24" s="22">
        <v>577401</v>
      </c>
      <c r="H24" s="12"/>
    </row>
    <row r="25" spans="1:8" s="4" customFormat="1" ht="12" customHeight="1" x14ac:dyDescent="0.2">
      <c r="A25" s="28" t="str">
        <f>"1953"</f>
        <v>1953</v>
      </c>
      <c r="B25" s="20">
        <v>1237741</v>
      </c>
      <c r="C25" s="25">
        <v>24997</v>
      </c>
      <c r="D25" s="26">
        <f t="shared" si="0"/>
        <v>2.0195662905244314</v>
      </c>
      <c r="E25" s="25">
        <v>6287867</v>
      </c>
      <c r="F25" s="22">
        <v>778504</v>
      </c>
      <c r="H25" s="12"/>
    </row>
    <row r="26" spans="1:8" s="4" customFormat="1" ht="12" customHeight="1" x14ac:dyDescent="0.2">
      <c r="A26" s="28" t="str">
        <f>"1954"</f>
        <v>1954</v>
      </c>
      <c r="B26" s="20">
        <v>1332412</v>
      </c>
      <c r="C26" s="25">
        <v>25143</v>
      </c>
      <c r="D26" s="26">
        <f t="shared" si="0"/>
        <v>1.8870289369954638</v>
      </c>
      <c r="E26" s="25">
        <v>6387246</v>
      </c>
      <c r="F26" s="22">
        <v>778342</v>
      </c>
      <c r="H26" s="12"/>
    </row>
    <row r="27" spans="1:8" s="4" customFormat="1" ht="12" customHeight="1" x14ac:dyDescent="0.2">
      <c r="A27" s="28" t="str">
        <f>"1956"</f>
        <v>1956</v>
      </c>
      <c r="B27" s="20">
        <v>1289193</v>
      </c>
      <c r="C27" s="25">
        <v>32131</v>
      </c>
      <c r="D27" s="26">
        <f t="shared" si="0"/>
        <v>2.4923343517999244</v>
      </c>
      <c r="E27" s="25">
        <v>8903611</v>
      </c>
      <c r="F27" s="22">
        <v>1176710</v>
      </c>
      <c r="H27" s="12"/>
    </row>
    <row r="28" spans="1:8" s="4" customFormat="1" ht="12" customHeight="1" x14ac:dyDescent="0.2">
      <c r="A28" s="28" t="str">
        <f>"1958"</f>
        <v>1958</v>
      </c>
      <c r="B28" s="20">
        <v>1358375</v>
      </c>
      <c r="C28" s="25">
        <v>38515</v>
      </c>
      <c r="D28" s="26">
        <f t="shared" si="0"/>
        <v>2.8353731480629429</v>
      </c>
      <c r="E28" s="25">
        <v>9995884</v>
      </c>
      <c r="F28" s="22">
        <v>1185620</v>
      </c>
      <c r="H28" s="12"/>
    </row>
    <row r="29" spans="1:8" s="4" customFormat="1" ht="12" customHeight="1" x14ac:dyDescent="0.2">
      <c r="A29" s="28" t="str">
        <f>"1960"</f>
        <v>1960</v>
      </c>
      <c r="B29" s="20">
        <v>1426148</v>
      </c>
      <c r="C29" s="25">
        <v>45439</v>
      </c>
      <c r="D29" s="26">
        <f t="shared" si="0"/>
        <v>3.1861349593450328</v>
      </c>
      <c r="E29" s="25">
        <v>12733459</v>
      </c>
      <c r="F29" s="22">
        <v>1618548</v>
      </c>
      <c r="H29" s="12"/>
    </row>
    <row r="30" spans="1:8" s="4" customFormat="1" ht="12" customHeight="1" x14ac:dyDescent="0.2">
      <c r="A30" s="28" t="str">
        <f>"1962"</f>
        <v>1962</v>
      </c>
      <c r="B30" s="20">
        <v>1483846</v>
      </c>
      <c r="C30" s="25">
        <v>55207</v>
      </c>
      <c r="D30" s="26">
        <f t="shared" si="0"/>
        <v>3.7205343411647842</v>
      </c>
      <c r="E30" s="25">
        <v>14713504</v>
      </c>
      <c r="F30" s="22">
        <v>1840972</v>
      </c>
      <c r="H30" s="12"/>
    </row>
    <row r="31" spans="1:8" s="4" customFormat="1" ht="12" customHeight="1" x14ac:dyDescent="0.2">
      <c r="A31" s="28" t="str">
        <f>"1965"</f>
        <v>1965</v>
      </c>
      <c r="B31" s="20">
        <v>1578813</v>
      </c>
      <c r="C31" s="25">
        <v>67404</v>
      </c>
      <c r="D31" s="26">
        <f t="shared" si="0"/>
        <v>4.2692833160101928</v>
      </c>
      <c r="E31" s="25">
        <v>18820065</v>
      </c>
      <c r="F31" s="22">
        <v>2414310</v>
      </c>
      <c r="H31" s="12"/>
    </row>
    <row r="32" spans="1:8" s="4" customFormat="1" ht="12" customHeight="1" x14ac:dyDescent="0.2">
      <c r="A32" s="28" t="str">
        <f>"1969"</f>
        <v>1969</v>
      </c>
      <c r="B32" s="20">
        <v>1796055</v>
      </c>
      <c r="C32" s="25">
        <v>93424</v>
      </c>
      <c r="D32" s="26">
        <f t="shared" si="0"/>
        <v>5.2016224447469597</v>
      </c>
      <c r="E32" s="25">
        <v>23459524</v>
      </c>
      <c r="F32" s="22">
        <v>2999965</v>
      </c>
      <c r="H32" s="12"/>
    </row>
    <row r="33" spans="1:8" s="4" customFormat="1" ht="12" customHeight="1" x14ac:dyDescent="0.2">
      <c r="A33" s="28" t="str">
        <f>"1972"</f>
        <v>1972</v>
      </c>
      <c r="B33" s="20">
        <v>1854146</v>
      </c>
      <c r="C33" s="25">
        <v>120761</v>
      </c>
      <c r="D33" s="26">
        <f t="shared" si="0"/>
        <v>6.5130254036089932</v>
      </c>
      <c r="E33" s="25">
        <v>33293565</v>
      </c>
      <c r="F33" s="22">
        <v>4153250</v>
      </c>
      <c r="H33" s="12"/>
    </row>
    <row r="34" spans="1:8" s="4" customFormat="1" ht="12" customHeight="1" x14ac:dyDescent="0.2">
      <c r="A34" s="28" t="str">
        <f>"1976"</f>
        <v>1976</v>
      </c>
      <c r="B34" s="20">
        <v>1819107</v>
      </c>
      <c r="C34" s="25">
        <v>139115</v>
      </c>
      <c r="D34" s="26">
        <f t="shared" si="0"/>
        <v>7.6474336034109038</v>
      </c>
      <c r="E34" s="25">
        <v>40578379</v>
      </c>
      <c r="F34" s="22">
        <v>4979112</v>
      </c>
      <c r="H34" s="12"/>
    </row>
    <row r="35" spans="1:8" s="5" customFormat="1" ht="12" customHeight="1" x14ac:dyDescent="0.2">
      <c r="A35" s="28" t="s">
        <v>3</v>
      </c>
      <c r="B35" s="20">
        <v>1897820</v>
      </c>
      <c r="C35" s="25">
        <v>34426</v>
      </c>
      <c r="D35" s="26">
        <f t="shared" si="0"/>
        <v>1.8139760356619701</v>
      </c>
      <c r="E35" s="25">
        <v>31903845</v>
      </c>
      <c r="F35" s="22">
        <v>4937216</v>
      </c>
      <c r="H35" s="12"/>
    </row>
    <row r="36" spans="1:8" s="4" customFormat="1" ht="12" customHeight="1" x14ac:dyDescent="0.2">
      <c r="A36" s="28" t="s">
        <v>4</v>
      </c>
      <c r="B36" s="20">
        <v>1945913</v>
      </c>
      <c r="C36" s="25">
        <v>34899</v>
      </c>
      <c r="D36" s="26">
        <f t="shared" si="0"/>
        <v>1.7934511974584681</v>
      </c>
      <c r="E36" s="25">
        <v>33434470</v>
      </c>
      <c r="F36" s="22">
        <v>5073787</v>
      </c>
    </row>
    <row r="37" spans="1:8" s="4" customFormat="1" ht="12" customHeight="1" x14ac:dyDescent="0.2">
      <c r="A37" s="28" t="s">
        <v>5</v>
      </c>
      <c r="B37" s="20">
        <v>1968128</v>
      </c>
      <c r="C37" s="25">
        <v>30436</v>
      </c>
      <c r="D37" s="26">
        <f t="shared" si="0"/>
        <v>1.5464441337148802</v>
      </c>
      <c r="E37" s="25">
        <v>34201557</v>
      </c>
      <c r="F37" s="22">
        <v>5012750</v>
      </c>
    </row>
    <row r="38" spans="1:8" s="4" customFormat="1" ht="12" customHeight="1" x14ac:dyDescent="0.2">
      <c r="A38" s="28" t="s">
        <v>6</v>
      </c>
      <c r="B38" s="20">
        <v>2015070</v>
      </c>
      <c r="C38" s="25">
        <v>22326</v>
      </c>
      <c r="D38" s="26">
        <f t="shared" si="0"/>
        <v>1.1079515848084682</v>
      </c>
      <c r="E38" s="25">
        <v>35168822</v>
      </c>
      <c r="F38" s="22">
        <v>6044292</v>
      </c>
    </row>
    <row r="39" spans="1:8" s="4" customFormat="1" ht="12" customHeight="1" x14ac:dyDescent="0.2">
      <c r="A39" s="28" t="s">
        <v>7</v>
      </c>
      <c r="B39" s="20">
        <v>2033978</v>
      </c>
      <c r="C39" s="25">
        <v>21923</v>
      </c>
      <c r="D39" s="26">
        <f t="shared" si="0"/>
        <v>1.0778386000241891</v>
      </c>
      <c r="E39" s="25">
        <v>37799304</v>
      </c>
      <c r="F39" s="22">
        <v>6276800</v>
      </c>
    </row>
    <row r="40" spans="1:8" s="4" customFormat="1" ht="12" customHeight="1" x14ac:dyDescent="0.2">
      <c r="A40" s="28" t="s">
        <v>8</v>
      </c>
      <c r="B40" s="20">
        <v>2053084</v>
      </c>
      <c r="C40" s="25">
        <v>18157</v>
      </c>
      <c r="D40" s="26">
        <f t="shared" si="0"/>
        <v>0.88437686913930458</v>
      </c>
      <c r="E40" s="25">
        <v>40907217</v>
      </c>
      <c r="F40" s="22">
        <v>6392989</v>
      </c>
    </row>
    <row r="41" spans="1:8" s="4" customFormat="1" ht="12" customHeight="1" x14ac:dyDescent="0.2">
      <c r="A41" s="28" t="s">
        <v>9</v>
      </c>
      <c r="B41" s="20">
        <v>2096704</v>
      </c>
      <c r="C41" s="25">
        <v>20864</v>
      </c>
      <c r="D41" s="26">
        <f t="shared" si="0"/>
        <v>0.99508562009706669</v>
      </c>
      <c r="E41" s="25">
        <v>43413056</v>
      </c>
      <c r="F41" s="22">
        <v>7432376</v>
      </c>
    </row>
    <row r="42" spans="1:8" s="4" customFormat="1" ht="12" customHeight="1" x14ac:dyDescent="0.2">
      <c r="A42" s="28" t="s">
        <v>10</v>
      </c>
      <c r="B42" s="20">
        <v>2079035</v>
      </c>
      <c r="C42" s="25">
        <v>23096</v>
      </c>
      <c r="D42" s="26">
        <f t="shared" si="0"/>
        <v>1.1109000088983589</v>
      </c>
      <c r="E42" s="25">
        <v>51062975</v>
      </c>
      <c r="F42" s="22">
        <v>8953181</v>
      </c>
    </row>
    <row r="43" spans="1:8" s="4" customFormat="1" ht="12" customHeight="1" x14ac:dyDescent="0.2">
      <c r="A43" s="28" t="s">
        <v>11</v>
      </c>
      <c r="B43" s="20">
        <v>2079034</v>
      </c>
      <c r="C43" s="25">
        <v>24647</v>
      </c>
      <c r="D43" s="26">
        <f t="shared" si="0"/>
        <v>1.1855024977946489</v>
      </c>
      <c r="E43" s="25">
        <v>53698028</v>
      </c>
      <c r="F43" s="22">
        <v>9217499</v>
      </c>
    </row>
    <row r="44" spans="1:8" s="4" customFormat="1" ht="12" customHeight="1" x14ac:dyDescent="0.2">
      <c r="A44" s="28" t="s">
        <v>12</v>
      </c>
      <c r="B44" s="20">
        <v>2101746</v>
      </c>
      <c r="C44" s="25">
        <v>26680</v>
      </c>
      <c r="D44" s="26">
        <f t="shared" si="0"/>
        <v>1.2694207577890002</v>
      </c>
      <c r="E44" s="25">
        <v>55363655</v>
      </c>
      <c r="F44" s="22">
        <v>9617366</v>
      </c>
    </row>
    <row r="45" spans="1:8" s="4" customFormat="1" ht="12" customHeight="1" x14ac:dyDescent="0.2">
      <c r="A45" s="28" t="s">
        <v>13</v>
      </c>
      <c r="B45" s="20">
        <v>2111617</v>
      </c>
      <c r="C45" s="25">
        <v>27235</v>
      </c>
      <c r="D45" s="26">
        <f t="shared" si="0"/>
        <v>1.2897698777761308</v>
      </c>
      <c r="E45" s="25">
        <v>59707135</v>
      </c>
      <c r="F45" s="22">
        <v>10474949</v>
      </c>
    </row>
    <row r="46" spans="1:8" s="4" customFormat="1" ht="12" customHeight="1" x14ac:dyDescent="0.2">
      <c r="A46" s="28" t="s">
        <v>14</v>
      </c>
      <c r="B46" s="20">
        <v>2204366</v>
      </c>
      <c r="C46" s="25">
        <v>32062</v>
      </c>
      <c r="D46" s="26">
        <f t="shared" si="0"/>
        <v>1.4544771603263704</v>
      </c>
      <c r="E46" s="25">
        <v>72047377</v>
      </c>
      <c r="F46" s="22">
        <v>12559769</v>
      </c>
    </row>
    <row r="47" spans="1:8" s="4" customFormat="1" ht="12" customHeight="1" x14ac:dyDescent="0.2">
      <c r="A47" s="28" t="s">
        <v>15</v>
      </c>
      <c r="B47" s="20">
        <v>2216736</v>
      </c>
      <c r="C47" s="25">
        <v>32565</v>
      </c>
      <c r="D47" s="26">
        <f t="shared" si="0"/>
        <v>1.469051795071673</v>
      </c>
      <c r="E47" s="25">
        <v>69492783</v>
      </c>
      <c r="F47" s="22">
        <v>12312421</v>
      </c>
    </row>
    <row r="48" spans="1:8" s="4" customFormat="1" ht="12" customHeight="1" x14ac:dyDescent="0.2">
      <c r="A48" s="28" t="s">
        <v>16</v>
      </c>
      <c r="B48" s="20">
        <v>2252471</v>
      </c>
      <c r="C48" s="25">
        <v>36651</v>
      </c>
      <c r="D48" s="26">
        <f t="shared" ref="D48:D53" si="1">(C48/B48)*100</f>
        <v>1.6271463650364422</v>
      </c>
      <c r="E48" s="25">
        <v>78756293</v>
      </c>
      <c r="F48" s="22">
        <v>14259048</v>
      </c>
    </row>
    <row r="49" spans="1:6" s="4" customFormat="1" ht="12" customHeight="1" x14ac:dyDescent="0.2">
      <c r="A49" s="28" t="s">
        <v>17</v>
      </c>
      <c r="B49" s="20">
        <v>2314254</v>
      </c>
      <c r="C49" s="25">
        <v>41714</v>
      </c>
      <c r="D49" s="26">
        <f t="shared" si="1"/>
        <v>1.8024814907957381</v>
      </c>
      <c r="E49" s="25">
        <v>95003317</v>
      </c>
      <c r="F49" s="22">
        <v>16336256</v>
      </c>
    </row>
    <row r="50" spans="1:6" s="4" customFormat="1" ht="12" customHeight="1" x14ac:dyDescent="0.2">
      <c r="A50" s="28" t="s">
        <v>18</v>
      </c>
      <c r="B50" s="20">
        <v>2258366</v>
      </c>
      <c r="C50" s="25">
        <v>47800</v>
      </c>
      <c r="D50" s="26">
        <f t="shared" si="1"/>
        <v>2.1165745499179498</v>
      </c>
      <c r="E50" s="25">
        <v>104860580</v>
      </c>
      <c r="F50" s="22">
        <v>19957705</v>
      </c>
    </row>
    <row r="51" spans="1:6" s="4" customFormat="1" ht="12" customHeight="1" x14ac:dyDescent="0.2">
      <c r="A51" s="28" t="s">
        <v>19</v>
      </c>
      <c r="B51" s="20">
        <v>2282055</v>
      </c>
      <c r="C51" s="25">
        <v>49913</v>
      </c>
      <c r="D51" s="26">
        <f t="shared" si="1"/>
        <v>2.1871953129963999</v>
      </c>
      <c r="E51" s="25">
        <v>117965303</v>
      </c>
      <c r="F51" s="22">
        <v>22676230</v>
      </c>
    </row>
    <row r="52" spans="1:6" s="4" customFormat="1" ht="12" customHeight="1" x14ac:dyDescent="0.2">
      <c r="A52" s="28" t="s">
        <v>20</v>
      </c>
      <c r="B52" s="20">
        <v>2336840</v>
      </c>
      <c r="C52" s="25">
        <v>53819</v>
      </c>
      <c r="D52" s="26">
        <f t="shared" si="1"/>
        <v>2.3030673901508019</v>
      </c>
      <c r="E52" s="25">
        <v>135076422</v>
      </c>
      <c r="F52" s="22">
        <v>24809821</v>
      </c>
    </row>
    <row r="53" spans="1:6" s="4" customFormat="1" ht="12" customHeight="1" x14ac:dyDescent="0.2">
      <c r="A53" s="28" t="s">
        <v>22</v>
      </c>
      <c r="B53" s="20">
        <v>2349361</v>
      </c>
      <c r="C53" s="25">
        <v>51159</v>
      </c>
      <c r="D53" s="26">
        <f t="shared" si="1"/>
        <v>2.1775708373468361</v>
      </c>
      <c r="E53" s="25">
        <v>126095812</v>
      </c>
      <c r="F53" s="22">
        <v>24032595</v>
      </c>
    </row>
    <row r="54" spans="1:6" s="4" customFormat="1" ht="12" customHeight="1" x14ac:dyDescent="0.2">
      <c r="A54" s="28" t="s">
        <v>31</v>
      </c>
      <c r="B54" s="20">
        <v>2363100</v>
      </c>
      <c r="C54" s="25">
        <v>50456</v>
      </c>
      <c r="D54" s="26">
        <v>2.14</v>
      </c>
      <c r="E54" s="25">
        <v>129638497</v>
      </c>
      <c r="F54" s="22">
        <v>23744158</v>
      </c>
    </row>
    <row r="55" spans="1:6" s="4" customFormat="1" ht="12" customHeight="1" x14ac:dyDescent="0.2">
      <c r="A55" s="28" t="s">
        <v>23</v>
      </c>
      <c r="B55" s="20">
        <v>2389533</v>
      </c>
      <c r="C55" s="25">
        <v>28074</v>
      </c>
      <c r="D55" s="26">
        <v>1.17</v>
      </c>
      <c r="E55" s="25">
        <v>105339413</v>
      </c>
      <c r="F55" s="22">
        <v>18841122</v>
      </c>
    </row>
    <row r="56" spans="1:6" s="4" customFormat="1" ht="12" customHeight="1" x14ac:dyDescent="0.2">
      <c r="A56" s="28" t="s">
        <v>27</v>
      </c>
      <c r="B56" s="20">
        <v>2394749</v>
      </c>
      <c r="C56" s="25">
        <v>27309</v>
      </c>
      <c r="D56" s="26">
        <v>1.1399999999999999</v>
      </c>
      <c r="E56" s="25">
        <v>90429009</v>
      </c>
      <c r="F56" s="22">
        <v>18709021</v>
      </c>
    </row>
    <row r="57" spans="1:6" s="4" customFormat="1" ht="12" customHeight="1" x14ac:dyDescent="0.2">
      <c r="A57" s="28" t="s">
        <v>30</v>
      </c>
      <c r="B57" s="20">
        <v>2344354</v>
      </c>
      <c r="C57" s="25">
        <v>19294</v>
      </c>
      <c r="D57" s="26">
        <v>0.82</v>
      </c>
      <c r="E57" s="25">
        <v>102077964</v>
      </c>
      <c r="F57" s="22">
        <v>22219722</v>
      </c>
    </row>
    <row r="58" spans="1:6" s="4" customFormat="1" ht="12" customHeight="1" x14ac:dyDescent="0.2">
      <c r="A58" s="28" t="s">
        <v>33</v>
      </c>
      <c r="B58" s="20">
        <v>2394516</v>
      </c>
      <c r="C58" s="25">
        <v>23291</v>
      </c>
      <c r="D58" s="26">
        <v>0.97</v>
      </c>
      <c r="E58" s="25">
        <v>121213977</v>
      </c>
      <c r="F58" s="22">
        <v>25646660</v>
      </c>
    </row>
    <row r="59" spans="1:6" s="4" customFormat="1" ht="12" customHeight="1" x14ac:dyDescent="0.2">
      <c r="A59" s="28" t="s">
        <v>34</v>
      </c>
      <c r="B59" s="20">
        <v>2373218</v>
      </c>
      <c r="C59" s="25">
        <v>15449</v>
      </c>
      <c r="D59" s="26">
        <v>0.65</v>
      </c>
      <c r="E59" s="25">
        <v>107327756</v>
      </c>
      <c r="F59" s="22">
        <v>21795615</v>
      </c>
    </row>
    <row r="60" spans="1:6" s="4" customFormat="1" ht="12" customHeight="1" x14ac:dyDescent="0.2">
      <c r="A60" s="28" t="s">
        <v>38</v>
      </c>
      <c r="B60" s="20">
        <v>2370425</v>
      </c>
      <c r="C60" s="25">
        <v>16608</v>
      </c>
      <c r="D60" s="26">
        <v>0.7</v>
      </c>
      <c r="E60" s="25">
        <v>129496933</v>
      </c>
      <c r="F60" s="22">
        <v>24614655</v>
      </c>
    </row>
    <row r="61" spans="1:6" s="4" customFormat="1" ht="12" customHeight="1" x14ac:dyDescent="0.2">
      <c r="A61" s="28" t="s">
        <v>39</v>
      </c>
      <c r="B61" s="20">
        <v>2421137</v>
      </c>
      <c r="C61" s="25">
        <v>14626</v>
      </c>
      <c r="D61" s="26">
        <v>0.6</v>
      </c>
      <c r="E61" s="25">
        <v>106738008</v>
      </c>
      <c r="F61" s="22">
        <v>20168221</v>
      </c>
    </row>
    <row r="62" spans="1:6" s="4" customFormat="1" ht="12" customHeight="1" x14ac:dyDescent="0.2">
      <c r="A62" s="28" t="s">
        <v>40</v>
      </c>
      <c r="B62" s="20">
        <v>2389130</v>
      </c>
      <c r="C62" s="25">
        <v>5668</v>
      </c>
      <c r="D62" s="26">
        <v>0.24</v>
      </c>
      <c r="E62" s="25">
        <v>71208127</v>
      </c>
      <c r="F62" s="22">
        <v>13552717</v>
      </c>
    </row>
    <row r="63" spans="1:6" s="4" customFormat="1" ht="12" customHeight="1" x14ac:dyDescent="0.2">
      <c r="A63" s="28" t="s">
        <v>46</v>
      </c>
      <c r="B63" s="20" t="s">
        <v>47</v>
      </c>
      <c r="C63" s="25" t="s">
        <v>47</v>
      </c>
      <c r="D63" s="26" t="s">
        <v>47</v>
      </c>
      <c r="E63" s="25" t="s">
        <v>47</v>
      </c>
      <c r="F63" s="22" t="s">
        <v>47</v>
      </c>
    </row>
    <row r="64" spans="1:6" s="4" customFormat="1" ht="12" customHeight="1" x14ac:dyDescent="0.2">
      <c r="A64" s="28">
        <v>2011</v>
      </c>
      <c r="B64" s="20">
        <v>2471232</v>
      </c>
      <c r="C64" s="25">
        <v>4415</v>
      </c>
      <c r="D64" s="26">
        <v>0.18</v>
      </c>
      <c r="E64" s="25">
        <v>79694281</v>
      </c>
      <c r="F64" s="22">
        <v>10903197</v>
      </c>
    </row>
    <row r="65" spans="1:256" s="4" customFormat="1" ht="12" customHeight="1" x14ac:dyDescent="0.2">
      <c r="A65" s="28" t="s">
        <v>45</v>
      </c>
      <c r="B65" s="20">
        <v>2500158</v>
      </c>
      <c r="C65" s="25">
        <v>4702</v>
      </c>
      <c r="D65" s="26">
        <v>0.19</v>
      </c>
      <c r="E65" s="25">
        <v>75107609</v>
      </c>
      <c r="F65" s="22">
        <v>13050229</v>
      </c>
    </row>
    <row r="66" spans="1:256" s="4" customFormat="1" ht="12" customHeight="1" x14ac:dyDescent="0.2">
      <c r="A66" s="28">
        <v>2013</v>
      </c>
      <c r="B66" s="20">
        <v>2554665</v>
      </c>
      <c r="C66" s="25">
        <v>4699</v>
      </c>
      <c r="D66" s="26">
        <v>0.18</v>
      </c>
      <c r="E66" s="25">
        <v>85948967</v>
      </c>
      <c r="F66" s="22">
        <v>16627207</v>
      </c>
    </row>
    <row r="67" spans="1:256" s="4" customFormat="1" ht="12" customHeight="1" x14ac:dyDescent="0.2">
      <c r="A67" s="28">
        <v>2014</v>
      </c>
      <c r="B67" s="20">
        <v>2585984</v>
      </c>
      <c r="C67" s="25">
        <v>5040</v>
      </c>
      <c r="D67" s="26">
        <v>0.19</v>
      </c>
      <c r="E67" s="25">
        <v>90571388</v>
      </c>
      <c r="F67" s="22">
        <v>16329678</v>
      </c>
    </row>
    <row r="68" spans="1:256" s="4" customFormat="1" ht="12" customHeight="1" x14ac:dyDescent="0.2">
      <c r="A68" s="28">
        <v>2015</v>
      </c>
      <c r="B68" s="20">
        <v>2669613</v>
      </c>
      <c r="C68" s="25">
        <v>5153</v>
      </c>
      <c r="D68" s="26">
        <v>0.19</v>
      </c>
      <c r="E68" s="25">
        <v>111810379</v>
      </c>
      <c r="F68" s="22">
        <v>18686767</v>
      </c>
    </row>
    <row r="69" spans="1:256" s="4" customFormat="1" ht="12" customHeight="1" x14ac:dyDescent="0.2">
      <c r="A69" s="28">
        <v>2016</v>
      </c>
      <c r="B69" s="20">
        <v>2700727</v>
      </c>
      <c r="C69" s="25">
        <v>5467</v>
      </c>
      <c r="D69" s="26">
        <v>0.19</v>
      </c>
      <c r="E69" s="25">
        <v>105412472</v>
      </c>
      <c r="F69" s="22">
        <v>20485090</v>
      </c>
      <c r="I69" s="29"/>
    </row>
    <row r="70" spans="1:256" s="4" customFormat="1" ht="10.5" customHeight="1" x14ac:dyDescent="0.15">
      <c r="A70" s="46" t="s">
        <v>32</v>
      </c>
      <c r="B70" s="46"/>
      <c r="C70" s="46"/>
      <c r="D70" s="46"/>
      <c r="E70" s="46"/>
      <c r="F70" s="46"/>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row>
    <row r="71" spans="1:256" s="15" customFormat="1" ht="18" customHeight="1" x14ac:dyDescent="0.2">
      <c r="A71" s="30" t="s">
        <v>41</v>
      </c>
      <c r="B71" s="30"/>
      <c r="C71" s="30"/>
      <c r="D71" s="30"/>
      <c r="E71" s="30"/>
      <c r="F71" s="30"/>
    </row>
    <row r="72" spans="1:256" s="15" customFormat="1" ht="27.75" customHeight="1" x14ac:dyDescent="0.2">
      <c r="A72" s="30" t="s">
        <v>42</v>
      </c>
      <c r="B72" s="30"/>
      <c r="C72" s="30"/>
      <c r="D72" s="30"/>
      <c r="E72" s="30"/>
      <c r="F72" s="30"/>
    </row>
    <row r="73" spans="1:256" s="14" customFormat="1" ht="12.75" x14ac:dyDescent="0.2">
      <c r="A73" s="47" t="s">
        <v>28</v>
      </c>
      <c r="B73" s="47"/>
      <c r="C73" s="47"/>
      <c r="D73" s="47"/>
      <c r="E73" s="47"/>
      <c r="F73" s="47"/>
    </row>
    <row r="74" spans="1:256" s="14" customFormat="1" ht="12" customHeight="1" x14ac:dyDescent="0.2">
      <c r="A74" s="30" t="s">
        <v>29</v>
      </c>
      <c r="B74" s="30"/>
      <c r="C74" s="30"/>
      <c r="D74" s="30"/>
      <c r="E74" s="30"/>
      <c r="F74" s="30"/>
    </row>
    <row r="75" spans="1:256" s="14" customFormat="1" ht="45" customHeight="1" x14ac:dyDescent="0.2">
      <c r="A75" s="30" t="s">
        <v>49</v>
      </c>
      <c r="B75" s="30"/>
      <c r="C75" s="30"/>
      <c r="D75" s="30"/>
      <c r="E75" s="30"/>
      <c r="F75" s="30"/>
    </row>
    <row r="76" spans="1:256" s="14" customFormat="1" ht="46.5" customHeight="1" x14ac:dyDescent="0.2">
      <c r="A76" s="30" t="s">
        <v>48</v>
      </c>
      <c r="B76" s="30"/>
      <c r="C76" s="30"/>
      <c r="D76" s="30"/>
      <c r="E76" s="30"/>
      <c r="F76" s="30"/>
    </row>
    <row r="77" spans="1:256" s="14" customFormat="1" ht="28.5" customHeight="1" x14ac:dyDescent="0.2">
      <c r="A77" s="30" t="s">
        <v>43</v>
      </c>
      <c r="B77" s="30"/>
      <c r="C77" s="30"/>
      <c r="D77" s="30"/>
      <c r="E77" s="30"/>
      <c r="F77" s="30"/>
    </row>
    <row r="78" spans="1:256" s="14" customFormat="1" ht="36" customHeight="1" x14ac:dyDescent="0.2">
      <c r="A78" s="30" t="s">
        <v>44</v>
      </c>
      <c r="B78" s="30"/>
      <c r="C78" s="30"/>
      <c r="D78" s="30"/>
      <c r="E78" s="30"/>
      <c r="F78" s="30"/>
    </row>
    <row r="79" spans="1:256" s="14" customFormat="1" ht="9" customHeight="1" x14ac:dyDescent="0.2">
      <c r="A79" s="11"/>
    </row>
    <row r="80" spans="1:256" s="14" customFormat="1" ht="9" customHeight="1" x14ac:dyDescent="0.2">
      <c r="A80" s="10"/>
    </row>
    <row r="81" spans="1:1" s="14" customFormat="1" ht="9" customHeight="1" x14ac:dyDescent="0.2">
      <c r="A81" s="10"/>
    </row>
    <row r="82" spans="1:1" ht="15" customHeight="1" x14ac:dyDescent="0.15">
      <c r="A82" s="9"/>
    </row>
  </sheetData>
  <mergeCells count="18">
    <mergeCell ref="A1:F2"/>
    <mergeCell ref="A77:F77"/>
    <mergeCell ref="A78:F78"/>
    <mergeCell ref="A71:F71"/>
    <mergeCell ref="A70:F70"/>
    <mergeCell ref="A72:F72"/>
    <mergeCell ref="A73:F73"/>
    <mergeCell ref="A74:F74"/>
    <mergeCell ref="A75:F75"/>
    <mergeCell ref="A4:A8"/>
    <mergeCell ref="A76:F76"/>
    <mergeCell ref="F5:F7"/>
    <mergeCell ref="A3:F3"/>
    <mergeCell ref="B4:B7"/>
    <mergeCell ref="C4:F4"/>
    <mergeCell ref="C5:C7"/>
    <mergeCell ref="D5:D7"/>
    <mergeCell ref="E5:E7"/>
  </mergeCells>
  <phoneticPr fontId="0" type="noConversion"/>
  <pageMargins left="0.8" right="0.8" top="1" bottom="1" header="0.5" footer="0.5"/>
  <pageSetup orientation="portrait" horizontalDpi="4294967292" verticalDpi="4294967292" r:id="rId1"/>
  <headerFooter alignWithMargins="0"/>
  <ignoredErrors>
    <ignoredError sqref="A65 A10:A13 A35:A53 A62 A60 A55:A59 A6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6D869-6C03-4F9B-82FB-EE6FAD2F9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ACBC473-8F71-466D-8249-112DA3FE2F1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52EC01E-C608-472D-B981-6AA29F4E62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TABLE17</vt:lpstr>
      <vt:lpstr>column_headings</vt:lpstr>
      <vt:lpstr>column_numbers</vt:lpstr>
      <vt:lpstr>data</vt:lpstr>
      <vt:lpstr>Indent0</vt:lpstr>
      <vt:lpstr>Indent3</vt:lpstr>
      <vt:lpstr>TABLE17!Print_Area</vt:lpstr>
      <vt:lpstr>SelectArea</vt:lpstr>
      <vt:lpstr>spanners</vt:lpstr>
      <vt:lpstr>stub_lines</vt:lpstr>
      <vt:lpstr>titles</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 Valued Customer</dc:creator>
  <cp:lastModifiedBy>Bastuscheck Paul A</cp:lastModifiedBy>
  <cp:lastPrinted>2007-06-11T18:58:31Z</cp:lastPrinted>
  <dcterms:created xsi:type="dcterms:W3CDTF">2001-05-03T19:13:35Z</dcterms:created>
  <dcterms:modified xsi:type="dcterms:W3CDTF">2020-06-24T19:24:53Z</dcterms:modified>
</cp:coreProperties>
</file>