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rsgov-my.sharepoint.com/personal/9gzlb_ds_irsnet_gov/Documents/IRS_PCM_Lookback_Interest_Calculator/"/>
    </mc:Choice>
  </mc:AlternateContent>
  <xr:revisionPtr revIDLastSave="0" documentId="8_{1C650C48-48A7-44F9-B8C0-51CE3FA21551}" xr6:coauthVersionLast="47" xr6:coauthVersionMax="47" xr10:uidLastSave="{00000000-0000-0000-0000-000000000000}"/>
  <workbookProtection workbookAlgorithmName="SHA-512" workbookHashValue="H0lL6n7Fl+Xqo385XvA6EOOQjzZQ6DKvSwbUampNGULM0IvrUS9irOvXkhIgzpIMS/+GwFaiHkrOf+kDtHUTQA==" workbookSaltValue="FWjKsr8sJ0HZ665lQ9x80w==" workbookSpinCount="100000" lockStructure="1"/>
  <bookViews>
    <workbookView xWindow="390" yWindow="390" windowWidth="21600" windowHeight="11235" tabRatio="889" xr2:uid="{272EC84A-4053-4028-AADA-E4F48D25175B}"/>
  </bookViews>
  <sheets>
    <sheet name="Instructions" sheetId="18" r:id="rId1"/>
    <sheet name="Input" sheetId="1" r:id="rId2"/>
    <sheet name="NO INPUT Corp Int Comp" sheetId="2" r:id="rId3"/>
    <sheet name="NO INPUT Non-Corp Int Comp" sheetId="10" r:id="rId4"/>
    <sheet name="Corp Overpayment Rate" sheetId="3" state="hidden" r:id="rId5"/>
    <sheet name="GATT (Corp Overpayment &gt; $10k)" sheetId="8" state="hidden" r:id="rId6"/>
    <sheet name="Non-Corp Overpayment Rate" sheetId="9" state="hidden" r:id="rId7"/>
    <sheet name="C Filing Due Date" sheetId="4" state="hidden" r:id="rId8"/>
    <sheet name="S Filing Due Date" sheetId="5" state="hidden" r:id="rId9"/>
    <sheet name="P Filing Due Date" sheetId="6" state="hidden" r:id="rId10"/>
    <sheet name="I &amp; T Filing Due Date" sheetId="7" state="hidden" r:id="rId11"/>
    <sheet name="Leap Years" sheetId="14" state="hidden" r:id="rId12"/>
  </sheets>
  <definedNames>
    <definedName name="_xlnm.Print_Area" localSheetId="7">'C Filing Due Date'!$A$1:$M$54</definedName>
    <definedName name="_xlnm.Print_Area" localSheetId="5">'GATT (Corp Overpayment &gt; $10k)'!$A$1:$M$55</definedName>
    <definedName name="_xlnm.Print_Area" localSheetId="1">Input!$A$1:$E$31</definedName>
    <definedName name="_xlnm.Print_Area" localSheetId="9">'P Filing Due Date'!$A$1:$M$54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4" i="1"/>
  <c r="F6" i="10" l="1"/>
  <c r="F6" i="2"/>
  <c r="F30" i="2"/>
  <c r="G6" i="2" l="1"/>
  <c r="H6" i="2" s="1"/>
  <c r="F6" i="14" l="1"/>
  <c r="H6" i="14"/>
  <c r="G6" i="14"/>
  <c r="I6" i="14" l="1"/>
  <c r="A11" i="1" l="1"/>
  <c r="F47" i="2"/>
  <c r="F24" i="2" l="1"/>
  <c r="F48" i="2"/>
  <c r="G48" i="2" s="1"/>
  <c r="F24" i="10"/>
  <c r="F25" i="10"/>
  <c r="F25" i="2"/>
  <c r="G25" i="2" s="1"/>
  <c r="A49" i="2"/>
  <c r="C49" i="2" s="1"/>
  <c r="A25" i="2"/>
  <c r="C25" i="2" s="1"/>
  <c r="A25" i="10"/>
  <c r="C25" i="10" s="1"/>
  <c r="F49" i="2"/>
  <c r="G49" i="2" s="1"/>
  <c r="B25" i="10" l="1"/>
  <c r="D25" i="10" s="1"/>
  <c r="B25" i="2"/>
  <c r="B49" i="2"/>
  <c r="L48" i="2"/>
  <c r="H25" i="2"/>
  <c r="H49" i="2"/>
  <c r="H48" i="2"/>
  <c r="F46" i="2"/>
  <c r="F45" i="2"/>
  <c r="L49" i="2" l="1"/>
  <c r="L50" i="2" s="1"/>
  <c r="G25" i="10"/>
  <c r="E25" i="10"/>
  <c r="E49" i="2"/>
  <c r="E25" i="2"/>
  <c r="D25" i="2"/>
  <c r="D49" i="2"/>
  <c r="I49" i="2"/>
  <c r="I25" i="2"/>
  <c r="G46" i="2"/>
  <c r="G47" i="2"/>
  <c r="G45" i="2"/>
  <c r="H25" i="10" l="1"/>
  <c r="I25" i="10" s="1"/>
  <c r="J25" i="2"/>
  <c r="J49" i="2"/>
  <c r="K49" i="2" s="1"/>
  <c r="K50" i="2" s="1"/>
  <c r="N46" i="2"/>
  <c r="O45" i="2"/>
  <c r="M47" i="2"/>
  <c r="H45" i="2"/>
  <c r="H46" i="2"/>
  <c r="H47" i="2"/>
  <c r="K25" i="2" l="1"/>
  <c r="K26" i="2" s="1"/>
  <c r="M48" i="2"/>
  <c r="M49" i="2" s="1"/>
  <c r="O46" i="2"/>
  <c r="N47" i="2"/>
  <c r="N48" i="2" s="1"/>
  <c r="O47" i="2"/>
  <c r="O48" i="2" s="1"/>
  <c r="F23" i="10"/>
  <c r="F22" i="10"/>
  <c r="F21" i="10"/>
  <c r="F21" i="2"/>
  <c r="F22" i="2"/>
  <c r="F23" i="2"/>
  <c r="G24" i="2"/>
  <c r="K52" i="2" l="1"/>
  <c r="N49" i="2"/>
  <c r="N50" i="2" s="1"/>
  <c r="M50" i="2"/>
  <c r="O49" i="2"/>
  <c r="O50" i="2" s="1"/>
  <c r="G23" i="2"/>
  <c r="G21" i="2"/>
  <c r="G22" i="2"/>
  <c r="H24" i="2"/>
  <c r="H21" i="2" l="1"/>
  <c r="H22" i="2"/>
  <c r="H23" i="2"/>
  <c r="F31" i="2"/>
  <c r="G30" i="2" l="1"/>
  <c r="F35" i="2"/>
  <c r="F11" i="2"/>
  <c r="F11" i="10"/>
  <c r="F7" i="10"/>
  <c r="F7" i="2"/>
  <c r="F32" i="2"/>
  <c r="F8" i="2"/>
  <c r="F8" i="10"/>
  <c r="F33" i="2"/>
  <c r="F9" i="10"/>
  <c r="F9" i="2"/>
  <c r="F34" i="2"/>
  <c r="F10" i="10"/>
  <c r="F10" i="2"/>
  <c r="F36" i="2"/>
  <c r="F12" i="2"/>
  <c r="F12" i="10"/>
  <c r="H30" i="2" l="1"/>
  <c r="F40" i="2"/>
  <c r="F16" i="10"/>
  <c r="F16" i="2"/>
  <c r="F42" i="2"/>
  <c r="F18" i="2"/>
  <c r="F18" i="10"/>
  <c r="G9" i="2"/>
  <c r="G36" i="2"/>
  <c r="G8" i="2"/>
  <c r="F41" i="2"/>
  <c r="F17" i="10"/>
  <c r="F17" i="2"/>
  <c r="G10" i="2"/>
  <c r="G32" i="2"/>
  <c r="G7" i="2"/>
  <c r="F43" i="2"/>
  <c r="F19" i="2"/>
  <c r="F19" i="10"/>
  <c r="G34" i="2"/>
  <c r="G31" i="2"/>
  <c r="F44" i="2"/>
  <c r="F20" i="10"/>
  <c r="F20" i="2"/>
  <c r="F37" i="2"/>
  <c r="F13" i="2"/>
  <c r="F13" i="10"/>
  <c r="F38" i="2"/>
  <c r="F14" i="2"/>
  <c r="F14" i="10"/>
  <c r="G33" i="2"/>
  <c r="G11" i="2"/>
  <c r="F39" i="2"/>
  <c r="F15" i="2"/>
  <c r="F15" i="10"/>
  <c r="G12" i="2"/>
  <c r="G35" i="2"/>
  <c r="AC31" i="2" l="1"/>
  <c r="AB32" i="2"/>
  <c r="Y35" i="2"/>
  <c r="Z34" i="2"/>
  <c r="AA33" i="2"/>
  <c r="X36" i="2"/>
  <c r="H36" i="2"/>
  <c r="H7" i="2"/>
  <c r="H32" i="2"/>
  <c r="H35" i="2"/>
  <c r="H11" i="2"/>
  <c r="H9" i="2"/>
  <c r="H34" i="2"/>
  <c r="H33" i="2"/>
  <c r="H10" i="2"/>
  <c r="H31" i="2"/>
  <c r="H12" i="2"/>
  <c r="H8" i="2"/>
  <c r="G38" i="2"/>
  <c r="G43" i="2"/>
  <c r="G13" i="2"/>
  <c r="G41" i="2"/>
  <c r="G39" i="2"/>
  <c r="G17" i="2"/>
  <c r="G37" i="2"/>
  <c r="G18" i="2"/>
  <c r="G20" i="2"/>
  <c r="G42" i="2"/>
  <c r="G16" i="2"/>
  <c r="G44" i="2"/>
  <c r="G15" i="2"/>
  <c r="G14" i="2"/>
  <c r="G19" i="2"/>
  <c r="G40" i="2"/>
  <c r="K29" i="2"/>
  <c r="K5" i="2"/>
  <c r="I5" i="10"/>
  <c r="A12" i="1"/>
  <c r="X37" i="2" l="1"/>
  <c r="AB33" i="2"/>
  <c r="AC32" i="2"/>
  <c r="AB34" i="2"/>
  <c r="AB35" i="2"/>
  <c r="AB36" i="2" s="1"/>
  <c r="X38" i="2"/>
  <c r="X39" i="2" s="1"/>
  <c r="X40" i="2" s="1"/>
  <c r="S42" i="2"/>
  <c r="S43" i="2"/>
  <c r="Z35" i="2"/>
  <c r="Y36" i="2"/>
  <c r="AA34" i="2"/>
  <c r="AA35" i="2" s="1"/>
  <c r="W38" i="2"/>
  <c r="W39" i="2" s="1"/>
  <c r="V38" i="2"/>
  <c r="Q43" i="2"/>
  <c r="R42" i="2"/>
  <c r="U39" i="2"/>
  <c r="T40" i="2"/>
  <c r="W37" i="2"/>
  <c r="P44" i="2"/>
  <c r="S41" i="2"/>
  <c r="H15" i="2"/>
  <c r="H37" i="2"/>
  <c r="H38" i="2"/>
  <c r="H19" i="2"/>
  <c r="H20" i="2"/>
  <c r="H17" i="2"/>
  <c r="H39" i="2"/>
  <c r="H44" i="2"/>
  <c r="H14" i="2"/>
  <c r="H41" i="2"/>
  <c r="H16" i="2"/>
  <c r="H13" i="2"/>
  <c r="H40" i="2"/>
  <c r="H18" i="2"/>
  <c r="H42" i="2"/>
  <c r="H43" i="2"/>
  <c r="A24" i="2"/>
  <c r="A24" i="10"/>
  <c r="A48" i="2"/>
  <c r="A13" i="1"/>
  <c r="A14" i="1" s="1"/>
  <c r="C48" i="2" l="1"/>
  <c r="B48" i="2"/>
  <c r="C24" i="10"/>
  <c r="B24" i="10"/>
  <c r="B24" i="2"/>
  <c r="C24" i="2"/>
  <c r="P45" i="2"/>
  <c r="P46" i="2" s="1"/>
  <c r="U40" i="2"/>
  <c r="R43" i="2"/>
  <c r="AC33" i="2"/>
  <c r="W40" i="2"/>
  <c r="W41" i="2" s="1"/>
  <c r="T41" i="2"/>
  <c r="T42" i="2" s="1"/>
  <c r="AA36" i="2"/>
  <c r="AA37" i="2" s="1"/>
  <c r="AA38" i="2" s="1"/>
  <c r="S44" i="2"/>
  <c r="AB37" i="2"/>
  <c r="W42" i="2"/>
  <c r="U41" i="2"/>
  <c r="U42" i="2" s="1"/>
  <c r="U43" i="2" s="1"/>
  <c r="Y37" i="2"/>
  <c r="Y38" i="2" s="1"/>
  <c r="Z36" i="2"/>
  <c r="X41" i="2"/>
  <c r="X42" i="2" s="1"/>
  <c r="V39" i="2"/>
  <c r="R44" i="2"/>
  <c r="R45" i="2" s="1"/>
  <c r="Q44" i="2"/>
  <c r="P47" i="2"/>
  <c r="P48" i="2" s="1"/>
  <c r="P49" i="2" s="1"/>
  <c r="J5" i="10"/>
  <c r="L5" i="2"/>
  <c r="L29" i="2"/>
  <c r="A23" i="2"/>
  <c r="A47" i="2"/>
  <c r="A23" i="10"/>
  <c r="C23" i="10" l="1"/>
  <c r="B23" i="10"/>
  <c r="B23" i="2"/>
  <c r="C23" i="2"/>
  <c r="M29" i="2"/>
  <c r="B47" i="2"/>
  <c r="C47" i="2"/>
  <c r="P50" i="2"/>
  <c r="AC34" i="2"/>
  <c r="AC35" i="2"/>
  <c r="Y39" i="2"/>
  <c r="S45" i="2"/>
  <c r="T43" i="2"/>
  <c r="AB38" i="2"/>
  <c r="AB39" i="2" s="1"/>
  <c r="Y40" i="2"/>
  <c r="Y41" i="2" s="1"/>
  <c r="U44" i="2"/>
  <c r="V40" i="2"/>
  <c r="V41" i="2"/>
  <c r="Q45" i="2"/>
  <c r="R46" i="2"/>
  <c r="W43" i="2"/>
  <c r="X43" i="2"/>
  <c r="AA39" i="2"/>
  <c r="AA40" i="2" s="1"/>
  <c r="AA41" i="2" s="1"/>
  <c r="AA42" i="2" s="1"/>
  <c r="AA43" i="2" s="1"/>
  <c r="AA44" i="2" s="1"/>
  <c r="AA45" i="2" s="1"/>
  <c r="AA46" i="2" s="1"/>
  <c r="AA47" i="2" s="1"/>
  <c r="AA48" i="2" s="1"/>
  <c r="AA49" i="2" s="1"/>
  <c r="W44" i="2"/>
  <c r="Z37" i="2"/>
  <c r="D24" i="10"/>
  <c r="G24" i="10"/>
  <c r="E24" i="10"/>
  <c r="E24" i="2"/>
  <c r="D48" i="2"/>
  <c r="K5" i="10"/>
  <c r="E48" i="2"/>
  <c r="D24" i="2"/>
  <c r="M5" i="2"/>
  <c r="I24" i="2"/>
  <c r="I48" i="2"/>
  <c r="A22" i="2"/>
  <c r="A46" i="2"/>
  <c r="A22" i="10"/>
  <c r="A15" i="1"/>
  <c r="B22" i="10" l="1"/>
  <c r="C22" i="10"/>
  <c r="B46" i="2"/>
  <c r="C46" i="2"/>
  <c r="B22" i="2"/>
  <c r="C22" i="2"/>
  <c r="J24" i="2"/>
  <c r="L24" i="2" s="1"/>
  <c r="L25" i="2" s="1"/>
  <c r="H24" i="10"/>
  <c r="J24" i="10" s="1"/>
  <c r="J25" i="10" s="1"/>
  <c r="J26" i="10" s="1"/>
  <c r="J48" i="2"/>
  <c r="T44" i="2"/>
  <c r="S46" i="2"/>
  <c r="S47" i="2" s="1"/>
  <c r="AA50" i="2"/>
  <c r="AC36" i="2"/>
  <c r="AC37" i="2" s="1"/>
  <c r="AC38" i="2" s="1"/>
  <c r="T45" i="2"/>
  <c r="T46" i="2" s="1"/>
  <c r="S48" i="2"/>
  <c r="S49" i="2" s="1"/>
  <c r="AB40" i="2"/>
  <c r="AB41" i="2" s="1"/>
  <c r="AB42" i="2" s="1"/>
  <c r="AB43" i="2" s="1"/>
  <c r="W45" i="2"/>
  <c r="W46" i="2" s="1"/>
  <c r="W47" i="2" s="1"/>
  <c r="W48" i="2" s="1"/>
  <c r="Y42" i="2"/>
  <c r="U45" i="2"/>
  <c r="U46" i="2" s="1"/>
  <c r="U47" i="2" s="1"/>
  <c r="U48" i="2" s="1"/>
  <c r="Y43" i="2"/>
  <c r="Y44" i="2" s="1"/>
  <c r="Y45" i="2" s="1"/>
  <c r="Y46" i="2" s="1"/>
  <c r="Y47" i="2" s="1"/>
  <c r="X44" i="2"/>
  <c r="V42" i="2"/>
  <c r="V43" i="2" s="1"/>
  <c r="R47" i="2"/>
  <c r="Q46" i="2"/>
  <c r="Q47" i="2" s="1"/>
  <c r="Q48" i="2" s="1"/>
  <c r="Q49" i="2" s="1"/>
  <c r="Z38" i="2"/>
  <c r="G23" i="10"/>
  <c r="E23" i="10"/>
  <c r="D23" i="10"/>
  <c r="E23" i="2"/>
  <c r="E47" i="2"/>
  <c r="L5" i="10"/>
  <c r="D47" i="2"/>
  <c r="I23" i="2"/>
  <c r="I47" i="2"/>
  <c r="N29" i="2"/>
  <c r="N5" i="2"/>
  <c r="D23" i="2"/>
  <c r="A45" i="2"/>
  <c r="A21" i="2"/>
  <c r="A21" i="10"/>
  <c r="I26" i="10"/>
  <c r="C11" i="1" s="1"/>
  <c r="A16" i="1"/>
  <c r="C21" i="2" l="1"/>
  <c r="B21" i="2"/>
  <c r="B21" i="10"/>
  <c r="C21" i="10"/>
  <c r="B45" i="2"/>
  <c r="C45" i="2"/>
  <c r="J47" i="2"/>
  <c r="J23" i="2"/>
  <c r="M23" i="2" s="1"/>
  <c r="H23" i="10"/>
  <c r="K23" i="10" s="1"/>
  <c r="K24" i="10" s="1"/>
  <c r="K25" i="10" s="1"/>
  <c r="Q50" i="2"/>
  <c r="R48" i="2"/>
  <c r="R49" i="2" s="1"/>
  <c r="R50" i="2" s="1"/>
  <c r="S50" i="2"/>
  <c r="L26" i="2"/>
  <c r="L52" i="2" s="1"/>
  <c r="AC39" i="2"/>
  <c r="T47" i="2"/>
  <c r="T48" i="2" s="1"/>
  <c r="Z39" i="2"/>
  <c r="Z40" i="2" s="1"/>
  <c r="Z41" i="2" s="1"/>
  <c r="Z42" i="2" s="1"/>
  <c r="Z43" i="2" s="1"/>
  <c r="Z44" i="2" s="1"/>
  <c r="Z45" i="2" s="1"/>
  <c r="Z46" i="2" s="1"/>
  <c r="Z47" i="2" s="1"/>
  <c r="Z48" i="2" s="1"/>
  <c r="Z49" i="2" s="1"/>
  <c r="Z50" i="2" s="1"/>
  <c r="W49" i="2"/>
  <c r="W50" i="2" s="1"/>
  <c r="AB44" i="2"/>
  <c r="AB45" i="2" s="1"/>
  <c r="AB46" i="2" s="1"/>
  <c r="AB47" i="2" s="1"/>
  <c r="AB48" i="2" s="1"/>
  <c r="AB49" i="2" s="1"/>
  <c r="AB50" i="2" s="1"/>
  <c r="X45" i="2"/>
  <c r="X46" i="2" s="1"/>
  <c r="X47" i="2" s="1"/>
  <c r="X48" i="2" s="1"/>
  <c r="X49" i="2" s="1"/>
  <c r="X50" i="2" s="1"/>
  <c r="U49" i="2"/>
  <c r="U50" i="2" s="1"/>
  <c r="Y48" i="2"/>
  <c r="Y49" i="2" s="1"/>
  <c r="Y50" i="2" s="1"/>
  <c r="V44" i="2"/>
  <c r="V45" i="2" s="1"/>
  <c r="V46" i="2" s="1"/>
  <c r="V47" i="2" s="1"/>
  <c r="V48" i="2" s="1"/>
  <c r="V49" i="2" s="1"/>
  <c r="V50" i="2" s="1"/>
  <c r="E22" i="10"/>
  <c r="G22" i="10"/>
  <c r="E46" i="2"/>
  <c r="D22" i="10"/>
  <c r="M5" i="10"/>
  <c r="E22" i="2"/>
  <c r="O5" i="2"/>
  <c r="O29" i="2"/>
  <c r="I22" i="2"/>
  <c r="I46" i="2"/>
  <c r="D22" i="2"/>
  <c r="D46" i="2"/>
  <c r="A44" i="2"/>
  <c r="A20" i="10"/>
  <c r="A20" i="2"/>
  <c r="A17" i="1"/>
  <c r="C20" i="2" l="1"/>
  <c r="B20" i="2"/>
  <c r="B20" i="10"/>
  <c r="C20" i="10"/>
  <c r="P29" i="2"/>
  <c r="C44" i="2"/>
  <c r="B44" i="2"/>
  <c r="H22" i="10"/>
  <c r="L22" i="10" s="1"/>
  <c r="J46" i="2"/>
  <c r="J22" i="2"/>
  <c r="N22" i="2" s="1"/>
  <c r="M24" i="2"/>
  <c r="M25" i="2" s="1"/>
  <c r="AC40" i="2"/>
  <c r="T49" i="2"/>
  <c r="T50" i="2" s="1"/>
  <c r="G21" i="10"/>
  <c r="E21" i="10"/>
  <c r="D21" i="10"/>
  <c r="E21" i="2"/>
  <c r="N5" i="10"/>
  <c r="E45" i="2"/>
  <c r="P5" i="2"/>
  <c r="I45" i="2"/>
  <c r="I21" i="2"/>
  <c r="D45" i="2"/>
  <c r="D21" i="2"/>
  <c r="A43" i="2"/>
  <c r="A19" i="2"/>
  <c r="A19" i="10"/>
  <c r="K26" i="10"/>
  <c r="A18" i="1"/>
  <c r="B19" i="10" l="1"/>
  <c r="C19" i="10"/>
  <c r="C19" i="2"/>
  <c r="B19" i="2"/>
  <c r="Q29" i="2"/>
  <c r="C43" i="2"/>
  <c r="B43" i="2"/>
  <c r="H21" i="10"/>
  <c r="M21" i="10" s="1"/>
  <c r="M22" i="10" s="1"/>
  <c r="J21" i="2"/>
  <c r="O21" i="2" s="1"/>
  <c r="J45" i="2"/>
  <c r="M26" i="2"/>
  <c r="M52" i="2" s="1"/>
  <c r="N23" i="2"/>
  <c r="N24" i="2" s="1"/>
  <c r="N25" i="2" s="1"/>
  <c r="AC41" i="2"/>
  <c r="L23" i="10"/>
  <c r="L24" i="10" s="1"/>
  <c r="L25" i="10" s="1"/>
  <c r="G20" i="10"/>
  <c r="E20" i="10"/>
  <c r="E20" i="2"/>
  <c r="D20" i="10"/>
  <c r="O5" i="10"/>
  <c r="E44" i="2"/>
  <c r="D44" i="2"/>
  <c r="Q5" i="2"/>
  <c r="I44" i="2"/>
  <c r="I20" i="2"/>
  <c r="D20" i="2"/>
  <c r="A18" i="10"/>
  <c r="A42" i="2"/>
  <c r="A18" i="2"/>
  <c r="A19" i="1"/>
  <c r="B18" i="2" l="1"/>
  <c r="C18" i="2"/>
  <c r="R29" i="2"/>
  <c r="C42" i="2"/>
  <c r="B42" i="2"/>
  <c r="C18" i="10"/>
  <c r="B18" i="10"/>
  <c r="J44" i="2"/>
  <c r="J20" i="2"/>
  <c r="P20" i="2" s="1"/>
  <c r="H20" i="10"/>
  <c r="N20" i="10" s="1"/>
  <c r="N26" i="2"/>
  <c r="N52" i="2" s="1"/>
  <c r="O22" i="2"/>
  <c r="O23" i="2" s="1"/>
  <c r="AC42" i="2"/>
  <c r="M23" i="10"/>
  <c r="M24" i="10" s="1"/>
  <c r="M25" i="10" s="1"/>
  <c r="G19" i="10"/>
  <c r="E19" i="10"/>
  <c r="D19" i="2"/>
  <c r="D19" i="10"/>
  <c r="P5" i="10"/>
  <c r="E19" i="2"/>
  <c r="E43" i="2"/>
  <c r="I43" i="2"/>
  <c r="I19" i="2"/>
  <c r="R5" i="2"/>
  <c r="D43" i="2"/>
  <c r="A17" i="10"/>
  <c r="A17" i="2"/>
  <c r="A41" i="2"/>
  <c r="A20" i="1"/>
  <c r="C17" i="2" l="1"/>
  <c r="B17" i="2"/>
  <c r="C41" i="2"/>
  <c r="B41" i="2"/>
  <c r="Q5" i="10"/>
  <c r="C17" i="10"/>
  <c r="B17" i="10"/>
  <c r="J19" i="2"/>
  <c r="Q19" i="2" s="1"/>
  <c r="J43" i="2"/>
  <c r="H19" i="10"/>
  <c r="O19" i="10" s="1"/>
  <c r="O24" i="2"/>
  <c r="O25" i="2" s="1"/>
  <c r="P21" i="2"/>
  <c r="P22" i="2" s="1"/>
  <c r="P23" i="2" s="1"/>
  <c r="AC43" i="2"/>
  <c r="D18" i="2"/>
  <c r="E42" i="2"/>
  <c r="N21" i="10"/>
  <c r="N22" i="10" s="1"/>
  <c r="G18" i="10"/>
  <c r="E18" i="10"/>
  <c r="D18" i="10"/>
  <c r="E18" i="2"/>
  <c r="D42" i="2"/>
  <c r="S5" i="2"/>
  <c r="I42" i="2"/>
  <c r="I18" i="2"/>
  <c r="S29" i="2"/>
  <c r="A16" i="2"/>
  <c r="A16" i="10"/>
  <c r="A40" i="2"/>
  <c r="L26" i="10"/>
  <c r="A21" i="1"/>
  <c r="C16" i="10" l="1"/>
  <c r="B16" i="10"/>
  <c r="C40" i="2"/>
  <c r="B40" i="2"/>
  <c r="B16" i="2"/>
  <c r="C16" i="2"/>
  <c r="J18" i="2"/>
  <c r="R18" i="2" s="1"/>
  <c r="H18" i="10"/>
  <c r="P18" i="10" s="1"/>
  <c r="J42" i="2"/>
  <c r="O26" i="2"/>
  <c r="O52" i="2" s="1"/>
  <c r="Q20" i="2"/>
  <c r="Q21" i="2" s="1"/>
  <c r="Q22" i="2" s="1"/>
  <c r="Q23" i="2" s="1"/>
  <c r="Q24" i="2" s="1"/>
  <c r="Q25" i="2" s="1"/>
  <c r="P24" i="2"/>
  <c r="AC44" i="2"/>
  <c r="AC45" i="2" s="1"/>
  <c r="N23" i="10"/>
  <c r="N24" i="10" s="1"/>
  <c r="N25" i="10" s="1"/>
  <c r="O20" i="10"/>
  <c r="O21" i="10" s="1"/>
  <c r="G17" i="10"/>
  <c r="E17" i="10"/>
  <c r="E17" i="2"/>
  <c r="E41" i="2"/>
  <c r="R5" i="10"/>
  <c r="D17" i="10"/>
  <c r="D41" i="2"/>
  <c r="T5" i="2"/>
  <c r="I41" i="2"/>
  <c r="I17" i="2"/>
  <c r="D17" i="2"/>
  <c r="T29" i="2"/>
  <c r="A15" i="2"/>
  <c r="A15" i="10"/>
  <c r="A39" i="2"/>
  <c r="A22" i="1"/>
  <c r="C15" i="10" l="1"/>
  <c r="B15" i="10"/>
  <c r="B15" i="2"/>
  <c r="C15" i="2"/>
  <c r="U29" i="2"/>
  <c r="B39" i="2"/>
  <c r="C39" i="2"/>
  <c r="J41" i="2"/>
  <c r="J17" i="2"/>
  <c r="S17" i="2" s="1"/>
  <c r="H17" i="10"/>
  <c r="Q17" i="10" s="1"/>
  <c r="Q26" i="2"/>
  <c r="Q52" i="2" s="1"/>
  <c r="R19" i="2"/>
  <c r="R20" i="2" s="1"/>
  <c r="R21" i="2" s="1"/>
  <c r="R22" i="2" s="1"/>
  <c r="R23" i="2" s="1"/>
  <c r="P25" i="2"/>
  <c r="P26" i="2" s="1"/>
  <c r="P52" i="2" s="1"/>
  <c r="AC46" i="2"/>
  <c r="O22" i="10"/>
  <c r="O23" i="10" s="1"/>
  <c r="O24" i="10" s="1"/>
  <c r="O25" i="10" s="1"/>
  <c r="P19" i="10"/>
  <c r="P20" i="10" s="1"/>
  <c r="G16" i="10"/>
  <c r="E16" i="10"/>
  <c r="E40" i="2"/>
  <c r="E16" i="2"/>
  <c r="S5" i="10"/>
  <c r="D16" i="10"/>
  <c r="D40" i="2"/>
  <c r="I16" i="2"/>
  <c r="I40" i="2"/>
  <c r="U5" i="2"/>
  <c r="D16" i="2"/>
  <c r="A14" i="2"/>
  <c r="A14" i="10"/>
  <c r="A38" i="2"/>
  <c r="M26" i="10"/>
  <c r="A23" i="1"/>
  <c r="C14" i="10" l="1"/>
  <c r="B14" i="10"/>
  <c r="V29" i="2"/>
  <c r="B38" i="2"/>
  <c r="C38" i="2"/>
  <c r="B14" i="2"/>
  <c r="C14" i="2"/>
  <c r="J16" i="2"/>
  <c r="T16" i="2" s="1"/>
  <c r="J40" i="2"/>
  <c r="H16" i="10"/>
  <c r="R16" i="10" s="1"/>
  <c r="R24" i="2"/>
  <c r="R25" i="2" s="1"/>
  <c r="S18" i="2"/>
  <c r="S19" i="2" s="1"/>
  <c r="S20" i="2" s="1"/>
  <c r="S21" i="2" s="1"/>
  <c r="S22" i="2" s="1"/>
  <c r="S23" i="2" s="1"/>
  <c r="AC47" i="2"/>
  <c r="P21" i="10"/>
  <c r="Q18" i="10"/>
  <c r="G15" i="10"/>
  <c r="E15" i="10"/>
  <c r="D39" i="2"/>
  <c r="E15" i="2"/>
  <c r="D15" i="10"/>
  <c r="T5" i="10"/>
  <c r="E39" i="2"/>
  <c r="D15" i="2"/>
  <c r="V5" i="2"/>
  <c r="I15" i="2"/>
  <c r="I39" i="2"/>
  <c r="A37" i="2"/>
  <c r="A13" i="2"/>
  <c r="A13" i="10"/>
  <c r="N26" i="10"/>
  <c r="A24" i="1"/>
  <c r="B37" i="2" l="1"/>
  <c r="C37" i="2"/>
  <c r="B13" i="10"/>
  <c r="C13" i="10"/>
  <c r="C13" i="2"/>
  <c r="B13" i="2"/>
  <c r="H15" i="10"/>
  <c r="S15" i="10" s="1"/>
  <c r="J39" i="2"/>
  <c r="J15" i="2"/>
  <c r="U15" i="2" s="1"/>
  <c r="R26" i="2"/>
  <c r="R52" i="2" s="1"/>
  <c r="S24" i="2"/>
  <c r="T17" i="2"/>
  <c r="T18" i="2" s="1"/>
  <c r="T19" i="2" s="1"/>
  <c r="T20" i="2" s="1"/>
  <c r="T21" i="2" s="1"/>
  <c r="T22" i="2" s="1"/>
  <c r="T23" i="2" s="1"/>
  <c r="AC48" i="2"/>
  <c r="AC49" i="2" s="1"/>
  <c r="AC50" i="2" s="1"/>
  <c r="Q19" i="10"/>
  <c r="Q20" i="10" s="1"/>
  <c r="P22" i="10"/>
  <c r="P23" i="10" s="1"/>
  <c r="R17" i="10"/>
  <c r="R18" i="10" s="1"/>
  <c r="R19" i="10" s="1"/>
  <c r="E14" i="10"/>
  <c r="G14" i="10"/>
  <c r="D14" i="10"/>
  <c r="E14" i="2"/>
  <c r="U5" i="10"/>
  <c r="E38" i="2"/>
  <c r="D14" i="2"/>
  <c r="D38" i="2"/>
  <c r="W5" i="2"/>
  <c r="I14" i="2"/>
  <c r="I38" i="2"/>
  <c r="W29" i="2"/>
  <c r="A36" i="2"/>
  <c r="A12" i="2"/>
  <c r="A12" i="10"/>
  <c r="O26" i="10"/>
  <c r="A25" i="1"/>
  <c r="C12" i="2" l="1"/>
  <c r="B12" i="2"/>
  <c r="B12" i="10"/>
  <c r="C12" i="10"/>
  <c r="X29" i="2"/>
  <c r="C36" i="2"/>
  <c r="B36" i="2"/>
  <c r="J38" i="2"/>
  <c r="J14" i="2"/>
  <c r="V14" i="2" s="1"/>
  <c r="H14" i="10"/>
  <c r="T14" i="10" s="1"/>
  <c r="T15" i="10" s="1"/>
  <c r="T16" i="10" s="1"/>
  <c r="S25" i="2"/>
  <c r="S26" i="2" s="1"/>
  <c r="S52" i="2" s="1"/>
  <c r="U16" i="2"/>
  <c r="U17" i="2" s="1"/>
  <c r="U18" i="2" s="1"/>
  <c r="U19" i="2" s="1"/>
  <c r="U20" i="2" s="1"/>
  <c r="U21" i="2" s="1"/>
  <c r="U22" i="2" s="1"/>
  <c r="U23" i="2" s="1"/>
  <c r="T24" i="2"/>
  <c r="Q21" i="10"/>
  <c r="Q22" i="10" s="1"/>
  <c r="P24" i="10"/>
  <c r="P25" i="10" s="1"/>
  <c r="R20" i="10"/>
  <c r="R21" i="10" s="1"/>
  <c r="S16" i="10"/>
  <c r="G13" i="10"/>
  <c r="E13" i="10"/>
  <c r="D13" i="2"/>
  <c r="D13" i="10"/>
  <c r="E37" i="2"/>
  <c r="V5" i="10"/>
  <c r="E13" i="2"/>
  <c r="D37" i="2"/>
  <c r="I37" i="2"/>
  <c r="I13" i="2"/>
  <c r="X5" i="2"/>
  <c r="A35" i="2"/>
  <c r="A11" i="2"/>
  <c r="A11" i="10"/>
  <c r="A26" i="1"/>
  <c r="Y29" i="2" l="1"/>
  <c r="C35" i="2"/>
  <c r="B35" i="2"/>
  <c r="C11" i="2"/>
  <c r="B11" i="2"/>
  <c r="B11" i="10"/>
  <c r="C11" i="10"/>
  <c r="J37" i="2"/>
  <c r="H13" i="10"/>
  <c r="U13" i="10" s="1"/>
  <c r="J13" i="2"/>
  <c r="W13" i="2" s="1"/>
  <c r="T25" i="2"/>
  <c r="T26" i="2" s="1"/>
  <c r="T52" i="2" s="1"/>
  <c r="V15" i="2"/>
  <c r="V16" i="2" s="1"/>
  <c r="V17" i="2" s="1"/>
  <c r="V18" i="2" s="1"/>
  <c r="V19" i="2" s="1"/>
  <c r="V20" i="2" s="1"/>
  <c r="V21" i="2" s="1"/>
  <c r="V22" i="2" s="1"/>
  <c r="V23" i="2" s="1"/>
  <c r="U24" i="2"/>
  <c r="Q23" i="10"/>
  <c r="Q24" i="10" s="1"/>
  <c r="Q25" i="10" s="1"/>
  <c r="R22" i="10"/>
  <c r="R23" i="10" s="1"/>
  <c r="R24" i="10" s="1"/>
  <c r="P26" i="10"/>
  <c r="S17" i="10"/>
  <c r="T17" i="10"/>
  <c r="T18" i="10" s="1"/>
  <c r="G12" i="10"/>
  <c r="E12" i="10"/>
  <c r="D12" i="2"/>
  <c r="D36" i="2"/>
  <c r="D12" i="10"/>
  <c r="W5" i="10"/>
  <c r="E12" i="2"/>
  <c r="E36" i="2"/>
  <c r="Y5" i="2"/>
  <c r="I36" i="2"/>
  <c r="I12" i="2"/>
  <c r="A10" i="10"/>
  <c r="A34" i="2"/>
  <c r="A10" i="2"/>
  <c r="A27" i="1"/>
  <c r="C10" i="10" l="1"/>
  <c r="B10" i="10"/>
  <c r="C34" i="2"/>
  <c r="B34" i="2"/>
  <c r="C10" i="2"/>
  <c r="B10" i="2"/>
  <c r="J12" i="2"/>
  <c r="X12" i="2" s="1"/>
  <c r="H12" i="10"/>
  <c r="V12" i="10" s="1"/>
  <c r="J36" i="2"/>
  <c r="W14" i="2"/>
  <c r="W15" i="2" s="1"/>
  <c r="W16" i="2" s="1"/>
  <c r="W17" i="2" s="1"/>
  <c r="W18" i="2" s="1"/>
  <c r="W19" i="2" s="1"/>
  <c r="W20" i="2" s="1"/>
  <c r="W21" i="2" s="1"/>
  <c r="W22" i="2" s="1"/>
  <c r="W23" i="2" s="1"/>
  <c r="U25" i="2"/>
  <c r="U26" i="2" s="1"/>
  <c r="U52" i="2" s="1"/>
  <c r="V24" i="2"/>
  <c r="E35" i="2"/>
  <c r="T19" i="10"/>
  <c r="T20" i="10" s="1"/>
  <c r="S18" i="10"/>
  <c r="S19" i="10" s="1"/>
  <c r="U14" i="10"/>
  <c r="U15" i="10" s="1"/>
  <c r="R25" i="10"/>
  <c r="G11" i="10"/>
  <c r="E11" i="10"/>
  <c r="E11" i="2"/>
  <c r="X5" i="10"/>
  <c r="D11" i="10"/>
  <c r="D11" i="2"/>
  <c r="D35" i="2"/>
  <c r="I35" i="2"/>
  <c r="I11" i="2"/>
  <c r="Z5" i="2"/>
  <c r="Z29" i="2"/>
  <c r="A9" i="2"/>
  <c r="A9" i="10"/>
  <c r="A33" i="2"/>
  <c r="Q26" i="10"/>
  <c r="A28" i="1"/>
  <c r="C9" i="2" l="1"/>
  <c r="B9" i="2"/>
  <c r="C9" i="10"/>
  <c r="B9" i="10"/>
  <c r="AA29" i="2"/>
  <c r="C33" i="2"/>
  <c r="B33" i="2"/>
  <c r="J35" i="2"/>
  <c r="J11" i="2"/>
  <c r="Y11" i="2" s="1"/>
  <c r="H11" i="10"/>
  <c r="W11" i="10" s="1"/>
  <c r="E10" i="2"/>
  <c r="D10" i="2"/>
  <c r="W24" i="2"/>
  <c r="W25" i="2" s="1"/>
  <c r="V25" i="2"/>
  <c r="V26" i="2" s="1"/>
  <c r="V52" i="2" s="1"/>
  <c r="X13" i="2"/>
  <c r="X14" i="2" s="1"/>
  <c r="X15" i="2" s="1"/>
  <c r="X16" i="2" s="1"/>
  <c r="X17" i="2" s="1"/>
  <c r="X18" i="2" s="1"/>
  <c r="X19" i="2" s="1"/>
  <c r="X20" i="2" s="1"/>
  <c r="T21" i="10"/>
  <c r="T22" i="10" s="1"/>
  <c r="U16" i="10"/>
  <c r="U17" i="10" s="1"/>
  <c r="V13" i="10"/>
  <c r="V14" i="10" s="1"/>
  <c r="S20" i="10"/>
  <c r="S21" i="10" s="1"/>
  <c r="S22" i="10" s="1"/>
  <c r="S23" i="10" s="1"/>
  <c r="S24" i="10" s="1"/>
  <c r="S25" i="10" s="1"/>
  <c r="G10" i="10"/>
  <c r="E10" i="10"/>
  <c r="D34" i="2"/>
  <c r="D10" i="10"/>
  <c r="Y5" i="10"/>
  <c r="E34" i="2"/>
  <c r="I34" i="2"/>
  <c r="I10" i="2"/>
  <c r="AA5" i="2"/>
  <c r="A8" i="2"/>
  <c r="A8" i="10"/>
  <c r="A32" i="2"/>
  <c r="R26" i="10"/>
  <c r="A29" i="1"/>
  <c r="AB29" i="2" l="1"/>
  <c r="C32" i="2"/>
  <c r="B32" i="2"/>
  <c r="C8" i="10"/>
  <c r="B8" i="10"/>
  <c r="B8" i="2"/>
  <c r="C8" i="2"/>
  <c r="J10" i="2"/>
  <c r="Z10" i="2" s="1"/>
  <c r="J34" i="2"/>
  <c r="H10" i="10"/>
  <c r="X10" i="10" s="1"/>
  <c r="X11" i="10" s="1"/>
  <c r="X12" i="10" s="1"/>
  <c r="A7" i="10"/>
  <c r="A30" i="1"/>
  <c r="W26" i="2"/>
  <c r="W52" i="2" s="1"/>
  <c r="X21" i="2"/>
  <c r="Y12" i="2"/>
  <c r="Y13" i="2" s="1"/>
  <c r="Y14" i="2" s="1"/>
  <c r="D33" i="2"/>
  <c r="T23" i="10"/>
  <c r="T24" i="10" s="1"/>
  <c r="T25" i="10" s="1"/>
  <c r="W12" i="10"/>
  <c r="W13" i="10" s="1"/>
  <c r="U18" i="10"/>
  <c r="U19" i="10" s="1"/>
  <c r="U20" i="10" s="1"/>
  <c r="U21" i="10" s="1"/>
  <c r="U22" i="10" s="1"/>
  <c r="U23" i="10" s="1"/>
  <c r="U24" i="10" s="1"/>
  <c r="U25" i="10" s="1"/>
  <c r="V15" i="10"/>
  <c r="V16" i="10" s="1"/>
  <c r="G9" i="10"/>
  <c r="E9" i="10"/>
  <c r="Z5" i="10"/>
  <c r="D9" i="10"/>
  <c r="E33" i="2"/>
  <c r="E9" i="2"/>
  <c r="I33" i="2"/>
  <c r="I9" i="2"/>
  <c r="D9" i="2"/>
  <c r="AB5" i="2"/>
  <c r="A31" i="2"/>
  <c r="A7" i="2"/>
  <c r="S26" i="10"/>
  <c r="AC29" i="2" l="1"/>
  <c r="B31" i="2"/>
  <c r="C31" i="2"/>
  <c r="C7" i="10"/>
  <c r="B7" i="10"/>
  <c r="B7" i="2"/>
  <c r="C7" i="2"/>
  <c r="H9" i="10"/>
  <c r="Y9" i="10" s="1"/>
  <c r="J9" i="2"/>
  <c r="J33" i="2"/>
  <c r="A6" i="10"/>
  <c r="A30" i="2"/>
  <c r="A6" i="2"/>
  <c r="Y15" i="2"/>
  <c r="Y16" i="2" s="1"/>
  <c r="Y17" i="2" s="1"/>
  <c r="X22" i="2"/>
  <c r="X23" i="2" s="1"/>
  <c r="Z11" i="2"/>
  <c r="AA9" i="2"/>
  <c r="W14" i="10"/>
  <c r="W15" i="10" s="1"/>
  <c r="V17" i="10"/>
  <c r="V18" i="10" s="1"/>
  <c r="X13" i="10"/>
  <c r="G8" i="10"/>
  <c r="E8" i="10"/>
  <c r="E8" i="2"/>
  <c r="D32" i="2"/>
  <c r="AA5" i="10"/>
  <c r="D8" i="10"/>
  <c r="E32" i="2"/>
  <c r="D8" i="2"/>
  <c r="AC5" i="2"/>
  <c r="I8" i="2"/>
  <c r="I32" i="2"/>
  <c r="C6" i="2" l="1"/>
  <c r="B6" i="2"/>
  <c r="C30" i="2"/>
  <c r="B30" i="2"/>
  <c r="C6" i="10"/>
  <c r="B6" i="10"/>
  <c r="J8" i="2"/>
  <c r="AB8" i="2" s="1"/>
  <c r="H8" i="10"/>
  <c r="Z8" i="10" s="1"/>
  <c r="Z9" i="10" s="1"/>
  <c r="Z10" i="10" s="1"/>
  <c r="J32" i="2"/>
  <c r="AD5" i="2"/>
  <c r="E31" i="2"/>
  <c r="AD29" i="2"/>
  <c r="AB5" i="10"/>
  <c r="X24" i="2"/>
  <c r="X25" i="2" s="1"/>
  <c r="X26" i="2" s="1"/>
  <c r="X52" i="2" s="1"/>
  <c r="Z12" i="2"/>
  <c r="Z13" i="2" s="1"/>
  <c r="Y18" i="2"/>
  <c r="Y19" i="2" s="1"/>
  <c r="Y20" i="2" s="1"/>
  <c r="Y21" i="2" s="1"/>
  <c r="Y22" i="2" s="1"/>
  <c r="Y23" i="2" s="1"/>
  <c r="Y24" i="2" s="1"/>
  <c r="Y25" i="2" s="1"/>
  <c r="Y26" i="2" s="1"/>
  <c r="Y52" i="2" s="1"/>
  <c r="AA10" i="2"/>
  <c r="D7" i="2"/>
  <c r="V19" i="10"/>
  <c r="V20" i="10" s="1"/>
  <c r="Y10" i="10"/>
  <c r="Y11" i="10" s="1"/>
  <c r="W16" i="10"/>
  <c r="W17" i="10" s="1"/>
  <c r="X14" i="10"/>
  <c r="G7" i="10"/>
  <c r="E7" i="10"/>
  <c r="E7" i="2"/>
  <c r="D7" i="10"/>
  <c r="D31" i="2"/>
  <c r="I31" i="2"/>
  <c r="I7" i="2"/>
  <c r="T26" i="10"/>
  <c r="U26" i="10"/>
  <c r="J7" i="2" l="1"/>
  <c r="H7" i="10"/>
  <c r="AA7" i="10" s="1"/>
  <c r="J31" i="2"/>
  <c r="E30" i="2"/>
  <c r="G6" i="10"/>
  <c r="E6" i="10"/>
  <c r="D30" i="2"/>
  <c r="D6" i="2"/>
  <c r="D6" i="10"/>
  <c r="I6" i="2"/>
  <c r="I30" i="2"/>
  <c r="E6" i="2"/>
  <c r="AA11" i="2"/>
  <c r="AA12" i="2" s="1"/>
  <c r="AA13" i="2" s="1"/>
  <c r="AA14" i="2" s="1"/>
  <c r="Z14" i="2"/>
  <c r="AB9" i="2"/>
  <c r="AB10" i="2" s="1"/>
  <c r="V21" i="10"/>
  <c r="V22" i="10" s="1"/>
  <c r="V23" i="10" s="1"/>
  <c r="V24" i="10" s="1"/>
  <c r="V25" i="10" s="1"/>
  <c r="Z11" i="10"/>
  <c r="Z12" i="10" s="1"/>
  <c r="Z13" i="10" s="1"/>
  <c r="W18" i="10"/>
  <c r="W19" i="10" s="1"/>
  <c r="Y12" i="10"/>
  <c r="Y13" i="10" s="1"/>
  <c r="X15" i="10"/>
  <c r="X16" i="10" s="1"/>
  <c r="X17" i="10" s="1"/>
  <c r="J6" i="2" l="1"/>
  <c r="AD6" i="2" s="1"/>
  <c r="AD7" i="2" s="1"/>
  <c r="H6" i="10"/>
  <c r="AB6" i="10" s="1"/>
  <c r="AD30" i="2"/>
  <c r="J30" i="2"/>
  <c r="AD31" i="2"/>
  <c r="AD32" i="2"/>
  <c r="AD33" i="2" s="1"/>
  <c r="AD34" i="2" s="1"/>
  <c r="AD35" i="2" s="1"/>
  <c r="AD36" i="2" s="1"/>
  <c r="AC7" i="2"/>
  <c r="AC8" i="2" s="1"/>
  <c r="AA15" i="2"/>
  <c r="AA16" i="2" s="1"/>
  <c r="AB11" i="2"/>
  <c r="AB12" i="2" s="1"/>
  <c r="AB13" i="2" s="1"/>
  <c r="Z15" i="2"/>
  <c r="W20" i="10"/>
  <c r="Z14" i="10"/>
  <c r="Z15" i="10" s="1"/>
  <c r="Z16" i="10" s="1"/>
  <c r="AA8" i="10"/>
  <c r="AA9" i="10" s="1"/>
  <c r="X18" i="10"/>
  <c r="X19" i="10" s="1"/>
  <c r="X20" i="10" s="1"/>
  <c r="X21" i="10" s="1"/>
  <c r="X22" i="10" s="1"/>
  <c r="Y14" i="10"/>
  <c r="V26" i="10"/>
  <c r="AD37" i="2" l="1"/>
  <c r="AA17" i="2"/>
  <c r="AA18" i="2" s="1"/>
  <c r="AA19" i="2" s="1"/>
  <c r="AA20" i="2" s="1"/>
  <c r="AA21" i="2" s="1"/>
  <c r="AA22" i="2" s="1"/>
  <c r="AA23" i="2" s="1"/>
  <c r="AB7" i="10"/>
  <c r="AB8" i="10" s="1"/>
  <c r="AB9" i="10" s="1"/>
  <c r="AB10" i="10" s="1"/>
  <c r="AD8" i="2"/>
  <c r="AB14" i="2"/>
  <c r="AB15" i="2" s="1"/>
  <c r="Z16" i="2"/>
  <c r="Z17" i="2" s="1"/>
  <c r="AC9" i="2"/>
  <c r="W21" i="10"/>
  <c r="W22" i="10" s="1"/>
  <c r="X23" i="10"/>
  <c r="X24" i="10" s="1"/>
  <c r="X25" i="10" s="1"/>
  <c r="Z17" i="10"/>
  <c r="Z18" i="10" s="1"/>
  <c r="Y15" i="10"/>
  <c r="Y16" i="10" s="1"/>
  <c r="Y17" i="10" s="1"/>
  <c r="Y18" i="10" s="1"/>
  <c r="Y19" i="10" s="1"/>
  <c r="Y20" i="10" s="1"/>
  <c r="Y21" i="10" s="1"/>
  <c r="Y22" i="10" s="1"/>
  <c r="Y23" i="10" s="1"/>
  <c r="Y24" i="10" s="1"/>
  <c r="Y25" i="10" s="1"/>
  <c r="AA10" i="10"/>
  <c r="AA11" i="10" s="1"/>
  <c r="AD38" i="2" l="1"/>
  <c r="AB11" i="10"/>
  <c r="AB16" i="2"/>
  <c r="AD9" i="2"/>
  <c r="Z18" i="2"/>
  <c r="Z19" i="2" s="1"/>
  <c r="Z20" i="2" s="1"/>
  <c r="AA24" i="2"/>
  <c r="AA25" i="2" s="1"/>
  <c r="AA26" i="2" s="1"/>
  <c r="AA52" i="2" s="1"/>
  <c r="AB17" i="2"/>
  <c r="AB18" i="2" s="1"/>
  <c r="AB19" i="2" s="1"/>
  <c r="AB20" i="2" s="1"/>
  <c r="AB21" i="2" s="1"/>
  <c r="AB22" i="2" s="1"/>
  <c r="AC10" i="2"/>
  <c r="W23" i="10"/>
  <c r="W24" i="10" s="1"/>
  <c r="W25" i="10" s="1"/>
  <c r="X26" i="10"/>
  <c r="Z19" i="10"/>
  <c r="Z20" i="10" s="1"/>
  <c r="AA12" i="10"/>
  <c r="AA13" i="10" s="1"/>
  <c r="Y26" i="10"/>
  <c r="AD39" i="2" l="1"/>
  <c r="AD40" i="2" s="1"/>
  <c r="AD41" i="2" s="1"/>
  <c r="AD42" i="2" s="1"/>
  <c r="AD43" i="2" s="1"/>
  <c r="AD44" i="2" s="1"/>
  <c r="AD45" i="2" s="1"/>
  <c r="AD46" i="2" s="1"/>
  <c r="AD47" i="2" s="1"/>
  <c r="AD48" i="2" s="1"/>
  <c r="AD49" i="2" s="1"/>
  <c r="AD50" i="2" s="1"/>
  <c r="AB12" i="10"/>
  <c r="AD10" i="2"/>
  <c r="AC11" i="2"/>
  <c r="AC12" i="2" s="1"/>
  <c r="Z21" i="2"/>
  <c r="Z22" i="2" s="1"/>
  <c r="Z23" i="2" s="1"/>
  <c r="Z24" i="2" s="1"/>
  <c r="Z25" i="2" s="1"/>
  <c r="Z26" i="2" s="1"/>
  <c r="Z52" i="2" s="1"/>
  <c r="AB23" i="2"/>
  <c r="AB24" i="2" s="1"/>
  <c r="AB25" i="2" s="1"/>
  <c r="AB26" i="2" s="1"/>
  <c r="AB52" i="2" s="1"/>
  <c r="W26" i="10"/>
  <c r="Z21" i="10"/>
  <c r="Z22" i="10" s="1"/>
  <c r="Z23" i="10" s="1"/>
  <c r="Z24" i="10" s="1"/>
  <c r="Z25" i="10" s="1"/>
  <c r="Z26" i="10" s="1"/>
  <c r="AA14" i="10"/>
  <c r="AA15" i="10" s="1"/>
  <c r="AB13" i="10" l="1"/>
  <c r="AB14" i="10" s="1"/>
  <c r="AD11" i="2"/>
  <c r="AD12" i="2" s="1"/>
  <c r="AC13" i="2"/>
  <c r="AA16" i="10"/>
  <c r="AA17" i="10" s="1"/>
  <c r="AA18" i="10" s="1"/>
  <c r="AA19" i="10" s="1"/>
  <c r="AA20" i="10" s="1"/>
  <c r="AA21" i="10" s="1"/>
  <c r="AA22" i="10" s="1"/>
  <c r="AA23" i="10" s="1"/>
  <c r="AA24" i="10" s="1"/>
  <c r="AA25" i="10" s="1"/>
  <c r="C13" i="1"/>
  <c r="AB15" i="10" l="1"/>
  <c r="AB16" i="10" s="1"/>
  <c r="AD13" i="2"/>
  <c r="AD14" i="2" s="1"/>
  <c r="AC14" i="2"/>
  <c r="AC15" i="2" s="1"/>
  <c r="AA26" i="10"/>
  <c r="C17" i="1"/>
  <c r="C15" i="1"/>
  <c r="C14" i="1"/>
  <c r="AB17" i="10" l="1"/>
  <c r="AB18" i="10" s="1"/>
  <c r="AD15" i="2"/>
  <c r="AD16" i="2" s="1"/>
  <c r="AD17" i="2" s="1"/>
  <c r="AC16" i="2"/>
  <c r="AC17" i="2" s="1"/>
  <c r="C18" i="1"/>
  <c r="C19" i="1"/>
  <c r="C16" i="1"/>
  <c r="AB19" i="10" l="1"/>
  <c r="AB20" i="10" s="1"/>
  <c r="AB21" i="10" s="1"/>
  <c r="AB22" i="10" s="1"/>
  <c r="AB23" i="10" s="1"/>
  <c r="AB24" i="10" s="1"/>
  <c r="AB25" i="10" s="1"/>
  <c r="AB26" i="10" s="1"/>
  <c r="AD18" i="2"/>
  <c r="AD19" i="2" s="1"/>
  <c r="AD20" i="2" s="1"/>
  <c r="AD21" i="2" s="1"/>
  <c r="AD22" i="2" s="1"/>
  <c r="AD23" i="2" s="1"/>
  <c r="AD24" i="2" s="1"/>
  <c r="AD25" i="2" s="1"/>
  <c r="AC18" i="2"/>
  <c r="AC19" i="2" s="1"/>
  <c r="AC20" i="2" s="1"/>
  <c r="AC21" i="2" s="1"/>
  <c r="AC22" i="2" s="1"/>
  <c r="AC23" i="2" s="1"/>
  <c r="AC24" i="2" s="1"/>
  <c r="AC25" i="2" s="1"/>
  <c r="AC26" i="2" s="1"/>
  <c r="AC52" i="2" s="1"/>
  <c r="C20" i="1"/>
  <c r="AD26" i="2" l="1"/>
  <c r="C22" i="1"/>
  <c r="C25" i="1"/>
  <c r="C21" i="1"/>
  <c r="C30" i="1" l="1"/>
  <c r="AD52" i="2"/>
  <c r="C27" i="1"/>
  <c r="C24" i="1"/>
  <c r="C23" i="1"/>
  <c r="C26" i="1"/>
  <c r="C28" i="1"/>
  <c r="C29" i="1" l="1"/>
  <c r="C12" i="1" l="1"/>
  <c r="C31" i="1" s="1"/>
</calcChain>
</file>

<file path=xl/sharedStrings.xml><?xml version="1.0" encoding="utf-8"?>
<sst xmlns="http://schemas.openxmlformats.org/spreadsheetml/2006/main" count="746" uniqueCount="111">
  <si>
    <t>Taxpayer Name</t>
  </si>
  <si>
    <t>Entity Type</t>
  </si>
  <si>
    <t>C</t>
  </si>
  <si>
    <t>Year</t>
  </si>
  <si>
    <t>May</t>
  </si>
  <si>
    <t>S</t>
  </si>
  <si>
    <t>P</t>
  </si>
  <si>
    <t>I</t>
  </si>
  <si>
    <t>Corporate Overpayment Rate</t>
  </si>
  <si>
    <t>Non-Corporate Overpayment Rate</t>
  </si>
  <si>
    <t>Corporate Overpayments Exceeding $10,000</t>
  </si>
  <si>
    <t>Corporate &gt; $10,000</t>
  </si>
  <si>
    <t>Corporate &lt;= $10,000</t>
  </si>
  <si>
    <t>Absolute - Tax Increase / (decrease)</t>
  </si>
  <si>
    <t>Resources</t>
  </si>
  <si>
    <t>Filing Due Date</t>
  </si>
  <si>
    <t>LEGEND - ENTITY TYPE</t>
  </si>
  <si>
    <t>C-Corporation - Filing Due Date</t>
  </si>
  <si>
    <t>S-Corporation - Filing Due Date</t>
  </si>
  <si>
    <t>Partnership  - Filing Due Date</t>
  </si>
  <si>
    <t>Form 8697</t>
  </si>
  <si>
    <t>Form 8697 Instructions</t>
  </si>
  <si>
    <t>Redetermination Years</t>
  </si>
  <si>
    <t>INPUT NAME</t>
  </si>
  <si>
    <t>&lt;==GAAT effective 1/1/1995</t>
  </si>
  <si>
    <t>Treas. Reg. 1.6072-2(a)(1)(i)</t>
  </si>
  <si>
    <t>&lt;==Treas. Reg. 1.6072-2(a)(2)</t>
  </si>
  <si>
    <t>&lt;== IRC 6072(b)</t>
  </si>
  <si>
    <t>Subsequent Year Due Date</t>
  </si>
  <si>
    <t>Positive / Negative Interest Factor</t>
  </si>
  <si>
    <t>Filing Year End Date</t>
  </si>
  <si>
    <t>Filing Due Date -</t>
  </si>
  <si>
    <t>Subsequent Year Due Date -</t>
  </si>
  <si>
    <t>Time Period -</t>
  </si>
  <si>
    <t>Interest Rate -</t>
  </si>
  <si>
    <t>IRC Code Sections</t>
  </si>
  <si>
    <t>Redetermination       Year</t>
  </si>
  <si>
    <t xml:space="preserve"> No Input Needed - For Computational Purposes Only</t>
  </si>
  <si>
    <t>No Input Needed - For Computational Purposes Only</t>
  </si>
  <si>
    <t>n = number of times interest applied per time period</t>
  </si>
  <si>
    <t>Leap Years between 1990 and 2100</t>
  </si>
  <si>
    <t>P = Total Tax Increase/ (decrease) after adjustments</t>
  </si>
  <si>
    <t>r = Interest Rate</t>
  </si>
  <si>
    <t>n = number of times interest compounds in a year</t>
  </si>
  <si>
    <t>Compound Interest Rate Factor</t>
  </si>
  <si>
    <t>Number of days interest compounding</t>
  </si>
  <si>
    <t>Leap Year Determination Formula</t>
  </si>
  <si>
    <t>Enter Year (XXXX)</t>
  </si>
  <si>
    <t>Leap Year (Y/N)</t>
  </si>
  <si>
    <t>Divisible by 100</t>
  </si>
  <si>
    <t>Divisible by 400</t>
  </si>
  <si>
    <t>Divisible by 4</t>
  </si>
  <si>
    <t>Limitations</t>
  </si>
  <si>
    <t>Notes</t>
  </si>
  <si>
    <t>T</t>
  </si>
  <si>
    <t>Individual and Trust - Filing Due Date</t>
  </si>
  <si>
    <t>Interest owed or (due) to Taxpayer</t>
  </si>
  <si>
    <t>Filing Year Due Date</t>
  </si>
  <si>
    <t>This workbook can calculate look-back interest under both the Regular Method (Form 8697, Part I) and the Simplified Marginal Impact Method (Form 8697, Part II).</t>
  </si>
  <si>
    <t>STEP 1: Update the yellow accent cells in the "Input" tab</t>
  </si>
  <si>
    <t>Jan</t>
  </si>
  <si>
    <t>Feb</t>
  </si>
  <si>
    <t>Mar</t>
  </si>
  <si>
    <t>Apr</t>
  </si>
  <si>
    <t>Jun</t>
  </si>
  <si>
    <t>Jul</t>
  </si>
  <si>
    <t>Aug</t>
  </si>
  <si>
    <t>Sep</t>
  </si>
  <si>
    <t>Oct</t>
  </si>
  <si>
    <t>Nov</t>
  </si>
  <si>
    <t>Dec</t>
  </si>
  <si>
    <t>Total Corporate Interest</t>
  </si>
  <si>
    <t>This workbook may also be used to determine the interest charge on Form 8866, Interest Computation Under the Look-Back Method for Property Depreciated Under the Income Forecast Method.</t>
  </si>
  <si>
    <t>Total Non-Corporate Interest</t>
  </si>
  <si>
    <t>IRC §§§ 460(b)(2)(C), 460(b)(7)(A), and 6621</t>
  </si>
  <si>
    <t>Early File/Pay Override</t>
  </si>
  <si>
    <t>Percentage-of-Completion Method ("PCM") Look-back Interest Calculator - Form 8697</t>
  </si>
  <si>
    <t>Increase / (decrease) in Tax - F8697 Part I, Line 6 or Part II, Line 7</t>
  </si>
  <si>
    <r>
      <t xml:space="preserve">Input the increase or (decrease) in hypothetical tax (Column B): </t>
    </r>
    <r>
      <rPr>
        <sz val="11"/>
        <color rgb="FF000000"/>
        <rFont val="Calibri"/>
        <family val="2"/>
        <scheme val="minor"/>
      </rPr>
      <t xml:space="preserve">For the Regular Method input Form 8697, Part I, Line 6 for each redetermination year. For the Simplified Marginal Impact Method input Form 8697, Part II, Line 7 for each redetermination year. Please note, this workbook does </t>
    </r>
    <r>
      <rPr>
        <u/>
        <sz val="11"/>
        <color rgb="FF000000"/>
        <rFont val="Calibri"/>
        <family val="2"/>
        <scheme val="minor"/>
      </rPr>
      <t>not</t>
    </r>
    <r>
      <rPr>
        <sz val="11"/>
        <color rgb="FF000000"/>
        <rFont val="Calibri"/>
        <family val="2"/>
        <scheme val="minor"/>
      </rPr>
      <t xml:space="preserve"> assist with computing line 6 or 7.</t>
    </r>
  </si>
  <si>
    <t>Owed/(Refund)</t>
  </si>
  <si>
    <t>IRC § 460(b)(7)(B)(i) and Treas. Reg. § 1.460-6(c)(4)(i)</t>
  </si>
  <si>
    <t>IRC § 460(b)(7)(B)(ii) and Treas. Reg. § 1.460-6(c)(4)(i)(A)</t>
  </si>
  <si>
    <t>IRC § 460(b)(7)(B) &amp; Treas. Reg. § 1.460-6(c)(4)(i)</t>
  </si>
  <si>
    <t>Percentage-of-Completion Method Look-back Interest Calculator - Form 8697</t>
  </si>
  <si>
    <t>NOL/Credit Carrybacks: The time period for determining interest may be different in cases involving loss or credit carrybacks or carryovers in order to properly reflect the time period during which the taxpayer or the IRS had the use of the hypothetical underpayment or overpayment.</t>
  </si>
  <si>
    <t>Taxpayers are due look-back interest for hypothetical overpayments even when the redetermination year’s tax liability was refunded through a loss or credit carryback. However, the time period for computing look-back interest is limited to the due date (not including extensions) of the return in which the carryback arose (to the extent the amount of tax refunded by the carryback exceeds the total hypothetical tax liability for the year). See Treas. Reg. § 1.460-6(c)(4)(iii) and (h)(9). This may require manual computations to account for the limited time period.</t>
  </si>
  <si>
    <r>
      <rPr>
        <b/>
        <sz val="11"/>
        <color rgb="FF000000"/>
        <rFont val="Calibri"/>
        <family val="2"/>
        <scheme val="minor"/>
      </rPr>
      <t>Filing Year End Date (Cell B2):</t>
    </r>
    <r>
      <rPr>
        <sz val="11"/>
        <color rgb="FF000000"/>
        <rFont val="Calibri"/>
        <family val="2"/>
        <scheme val="minor"/>
      </rPr>
      <t xml:space="preserve"> Enter the Filing Year End Date using the format MM/DD/YYYY. For example, a 2025 calendar year return would be input as 12/31/2025.</t>
    </r>
  </si>
  <si>
    <r>
      <t>Filing Year Adjustments:</t>
    </r>
    <r>
      <rPr>
        <b/>
        <sz val="11"/>
        <color theme="1"/>
        <rFont val="Calibri"/>
        <family val="2"/>
        <scheme val="minor"/>
      </rPr>
      <t xml:space="preserve"> </t>
    </r>
    <r>
      <rPr>
        <sz val="11"/>
        <color theme="1"/>
        <rFont val="Calibri"/>
        <family val="2"/>
        <scheme val="minor"/>
      </rPr>
      <t>The Form 8697 filing year column should be completed by taxpayers, including adjustments in line 2 and 3, as this will impact look-back interest in subsequent years when the filing year becomes a redetermination year. See Treas. Reg. § 1.460-6(h)(3) Example (2).</t>
    </r>
  </si>
  <si>
    <t>Corporate Interest Computation</t>
  </si>
  <si>
    <t>Non-Corporate Interest Computation</t>
  </si>
  <si>
    <t>&lt;== Select entity type from dropdown list</t>
  </si>
  <si>
    <t>&lt;== (MM/DD/YYYY)</t>
  </si>
  <si>
    <r>
      <rPr>
        <b/>
        <sz val="11"/>
        <color rgb="FF000000"/>
        <rFont val="Calibri"/>
        <family val="2"/>
        <scheme val="minor"/>
      </rPr>
      <t>Entity Type (Cell B3):</t>
    </r>
    <r>
      <rPr>
        <sz val="11"/>
        <color rgb="FF000000"/>
        <rFont val="Calibri"/>
        <family val="2"/>
        <scheme val="minor"/>
      </rPr>
      <t xml:space="preserve"> Select C for Corporations (F1120), S for S-Corporations (F1120-S), P for Partnerships (F1065), I for Individuals (F1040) and T for Trusts (F1041). Please note, certain pass-through entities are required to use the Simplified Marginal Impact Method. See Treas. Reg. § 1.460-6(d)(4)(i).</t>
    </r>
  </si>
  <si>
    <t>STEP 2: The workbook computes the interest due/(owed) by the taxpayer in cell C31</t>
  </si>
  <si>
    <r>
      <t xml:space="preserve">The workbook has the following limitations:
</t>
    </r>
    <r>
      <rPr>
        <b/>
        <sz val="11"/>
        <color theme="1"/>
        <rFont val="Calibri"/>
        <family val="2"/>
        <scheme val="minor"/>
      </rPr>
      <t>1)</t>
    </r>
    <r>
      <rPr>
        <sz val="11"/>
        <color theme="1"/>
        <rFont val="Calibri"/>
        <family val="2"/>
        <scheme val="minor"/>
      </rPr>
      <t xml:space="preserve"> filing Year cannot be prior to 2010,
</t>
    </r>
    <r>
      <rPr>
        <b/>
        <sz val="11"/>
        <color theme="1"/>
        <rFont val="Calibri"/>
        <family val="2"/>
        <scheme val="minor"/>
      </rPr>
      <t xml:space="preserve">2) </t>
    </r>
    <r>
      <rPr>
        <sz val="11"/>
        <color theme="1"/>
        <rFont val="Calibri"/>
        <family val="2"/>
        <scheme val="minor"/>
      </rPr>
      <t xml:space="preserve">redetermination years can only go back 20 years from the filing year,
</t>
    </r>
    <r>
      <rPr>
        <b/>
        <sz val="11"/>
        <color theme="1"/>
        <rFont val="Calibri"/>
        <family val="2"/>
        <scheme val="minor"/>
      </rPr>
      <t>3)</t>
    </r>
    <r>
      <rPr>
        <sz val="11"/>
        <color theme="1"/>
        <rFont val="Calibri"/>
        <family val="2"/>
        <scheme val="minor"/>
      </rPr>
      <t xml:space="preserve"> return due dates do not consider holidays and/or disaster locations,
</t>
    </r>
    <r>
      <rPr>
        <b/>
        <sz val="11"/>
        <color theme="1"/>
        <rFont val="Calibri"/>
        <family val="2"/>
        <scheme val="minor"/>
      </rPr>
      <t>4)</t>
    </r>
    <r>
      <rPr>
        <sz val="11"/>
        <color theme="1"/>
        <rFont val="Calibri"/>
        <family val="2"/>
        <scheme val="minor"/>
      </rPr>
      <t xml:space="preserve"> a 52/53 week fiscal year requires manual entry of return due dates, and
</t>
    </r>
    <r>
      <rPr>
        <b/>
        <sz val="11"/>
        <color theme="1"/>
        <rFont val="Calibri"/>
        <family val="2"/>
        <scheme val="minor"/>
      </rPr>
      <t>5)</t>
    </r>
    <r>
      <rPr>
        <sz val="11"/>
        <color theme="1"/>
        <rFont val="Calibri"/>
        <family val="2"/>
        <scheme val="minor"/>
      </rPr>
      <t xml:space="preserve"> a short tax year or change in tax year will require manual entry of the redetermination year(s) and manual entry of return due dates: Input tab - Column A and Comp Tabs - Column B and C, respectively.</t>
    </r>
  </si>
  <si>
    <r>
      <t xml:space="preserve">This workbook is a daily compounding interest calculator. Its purpose is to calculate Form 8697 PCM look-back interest on the hypothetical increase or decrease in tax (Form 8697, Part I, Line 6 or Part II, Line 7). This workbook does </t>
    </r>
    <r>
      <rPr>
        <b/>
        <sz val="11"/>
        <color rgb="FF000000"/>
        <rFont val="Calibri"/>
        <family val="2"/>
        <scheme val="minor"/>
      </rPr>
      <t xml:space="preserve">not </t>
    </r>
    <r>
      <rPr>
        <sz val="11"/>
        <color rgb="FF000000"/>
        <rFont val="Calibri"/>
        <family val="2"/>
        <scheme val="minor"/>
      </rPr>
      <t>assist with computing the hypothetical reallocation of contract income or determining the hypothetical underpayment or overpayment of tax (Form 8697 Part 1, Line 1 - 6 or Part II, Line 1 - 7). Because certain cells can be manually input, it's recommended to use the original file for each new computation.</t>
    </r>
  </si>
  <si>
    <r>
      <rPr>
        <b/>
        <sz val="11"/>
        <color rgb="FF000000"/>
        <rFont val="Calibri"/>
        <family val="2"/>
        <scheme val="minor"/>
      </rPr>
      <t>Taxpayer Name (Cell B1):</t>
    </r>
    <r>
      <rPr>
        <sz val="11"/>
        <color rgb="FF000000"/>
        <rFont val="Calibri"/>
        <family val="2"/>
        <scheme val="minor"/>
      </rPr>
      <t xml:space="preserve"> Enter the taxpayer's name as shown on Form 8697. Note, complete the Form 8697 "Signature(s)" section when filing Form 8697 by itself (i.e. refund request), including signatures by both spouses when the married filing joint (MFJ) filing status is used.</t>
    </r>
  </si>
  <si>
    <r>
      <rPr>
        <b/>
        <sz val="11"/>
        <color rgb="FF000000"/>
        <rFont val="Calibri"/>
        <family val="2"/>
        <scheme val="minor"/>
      </rPr>
      <t>Filing Year Due Date (Cell B4):</t>
    </r>
    <r>
      <rPr>
        <sz val="11"/>
        <color rgb="FF000000"/>
        <rFont val="Calibri"/>
        <family val="2"/>
        <scheme val="minor"/>
      </rPr>
      <t xml:space="preserve"> This item is for informational purposes only. The Filed/Paid Override date (Cell B5) should be no later than this date.</t>
    </r>
  </si>
  <si>
    <r>
      <rPr>
        <b/>
        <sz val="11"/>
        <color rgb="FF000000"/>
        <rFont val="Calibri"/>
        <family val="2"/>
        <scheme val="minor"/>
      </rPr>
      <t>Filed/Paid Override (Cell B5):</t>
    </r>
    <r>
      <rPr>
        <sz val="11"/>
        <color rgb="FF000000"/>
        <rFont val="Calibri"/>
        <family val="2"/>
        <scheme val="minor"/>
      </rPr>
      <t xml:space="preserve"> In general the time period for determining the look-back interest is from the due date (not including extensions) of the return for the redetermination year to the due date (not including extensions) of the return for the filing year. However, if the filing year return is filed and paid in full </t>
    </r>
    <r>
      <rPr>
        <u/>
        <sz val="11"/>
        <color rgb="FF000000"/>
        <rFont val="Calibri"/>
        <family val="2"/>
        <scheme val="minor"/>
      </rPr>
      <t>before</t>
    </r>
    <r>
      <rPr>
        <sz val="11"/>
        <color rgb="FF000000"/>
        <rFont val="Calibri"/>
        <family val="2"/>
        <scheme val="minor"/>
      </rPr>
      <t xml:space="preserve"> its due date (not including extensions), this </t>
    </r>
    <r>
      <rPr>
        <u/>
        <sz val="11"/>
        <color rgb="FF000000"/>
        <rFont val="Calibri"/>
        <family val="2"/>
        <scheme val="minor"/>
      </rPr>
      <t>earlier date</t>
    </r>
    <r>
      <rPr>
        <sz val="11"/>
        <color rgb="FF000000"/>
        <rFont val="Calibri"/>
        <family val="2"/>
        <scheme val="minor"/>
      </rPr>
      <t xml:space="preserve"> is used for the interest period. Cell B5 of the Input tab allows you to override the return due date (not including extensions) with the date that the filing year return was filed and paid in full. Returns filed on extension and late filed returns do not affect the period for calculating look-back interest. Please note, if a date is input that is later than the due date of the return (not including extensions) the workbook will not recognize the later date.</t>
    </r>
  </si>
  <si>
    <t>This workbook includes hidden tabs and locked cells. At this time, manual entry is unavailable.</t>
  </si>
  <si>
    <t>When a reallocation of contract income results in an increase or decrease to a loss or credit carryback (but not a carryforward), the time period for computing lookback interest is based on the due date (not including extensions) of the return that generated the carryback (not the year the carryback was absorbed). In the case of a carryover as a result of applying the look-back method, interest is computed from the due date (not including extensions) of the return in which the carryover is absorbed. See Treas. Reg. § 1.460-6(c)(4)(ii) and (h)(9).</t>
  </si>
  <si>
    <t>How to Use This Workbook</t>
  </si>
  <si>
    <t>LAST UPDATED: March 2, 2026</t>
  </si>
  <si>
    <r>
      <rPr>
        <b/>
        <sz val="11"/>
        <color theme="1"/>
        <rFont val="Calibri"/>
        <family val="2"/>
        <scheme val="minor"/>
      </rPr>
      <t>Refund:</t>
    </r>
    <r>
      <rPr>
        <sz val="11"/>
        <color theme="1"/>
        <rFont val="Calibri"/>
        <family val="2"/>
        <scheme val="minor"/>
      </rPr>
      <t xml:space="preserve"> When interest is to be refunded to the taxpayer, Form 8697 should not be attached to the income tax return. Instead, taxpayers should file Form 8697 separately with the IRS as outlined in the Form 8697 Instructions.</t>
    </r>
  </si>
  <si>
    <t>N/A</t>
  </si>
  <si>
    <t>Use of this workbook does not guarantee compliance. It is the taxpayer's responsibility to verify all numbers reported on Form 8697 are accurate, including interest. Please check to see if you are using the most recent version of the calculator. Interest rates will typically be updated annually by the end December.</t>
  </si>
  <si>
    <t>For suggestions or feedback regarding this workbook, please email StakeholderLiaison@irs.gov and include "Look-Back Interest Workbook Feedback" in the subject line. If interest shows as #VALUE!, it's likely that interest rates are not current. Please check for an updated version of the calculator.</t>
  </si>
  <si>
    <t>IRC § 460(b)(2) Look-Back Method</t>
  </si>
  <si>
    <t>Treas. Reg. § 1.460-6 Look-Back Method</t>
  </si>
  <si>
    <t>&lt;== Auto-populated based on "Filing Year End Date"</t>
  </si>
  <si>
    <t>&lt;== If earlier, input the date the filing year was filed and paid in full.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</si>
</sst>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_);\(0\)"/>
    <numFmt numFmtId="166" formatCode="_(&quot;$&quot;* #,##0_);_(&quot;$&quot;* \(#,##0\);_(&quot;$&quot;* &quot;-&quot;??_);_(@_)"/>
    <numFmt numFmtId="167" formatCode="0.000000000"/>
    <numFmt numFmtId="168" formatCode="m/d/yy;@"/>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11"/>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b/>
      <i/>
      <sz val="11"/>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EFEC6"/>
        <bgColor indexed="64"/>
      </patternFill>
    </fill>
  </fills>
  <borders count="25">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42">
    <xf numFmtId="0" fontId="0" fillId="0" borderId="0" xfId="0"/>
    <xf numFmtId="0" fontId="2" fillId="0" borderId="0" xfId="0" applyFont="1"/>
    <xf numFmtId="44" fontId="0" fillId="0" borderId="0" xfId="1" applyFont="1"/>
    <xf numFmtId="44" fontId="0" fillId="0" borderId="0" xfId="0" applyNumberFormat="1"/>
    <xf numFmtId="14" fontId="0" fillId="0" borderId="0" xfId="0" applyNumberFormat="1"/>
    <xf numFmtId="0" fontId="2" fillId="0" borderId="0" xfId="0" applyFont="1" applyAlignment="1">
      <alignment wrapText="1"/>
    </xf>
    <xf numFmtId="44" fontId="0" fillId="0" borderId="0" xfId="1" applyFont="1" applyBorder="1"/>
    <xf numFmtId="0" fontId="2"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164" fontId="0" fillId="0" borderId="0" xfId="2" applyNumberFormat="1" applyFont="1"/>
    <xf numFmtId="44" fontId="0" fillId="0" borderId="1" xfId="0" applyNumberFormat="1" applyBorder="1"/>
    <xf numFmtId="44" fontId="0" fillId="0" borderId="0" xfId="1" applyFont="1" applyFill="1" applyBorder="1"/>
    <xf numFmtId="14" fontId="0" fillId="0" borderId="0" xfId="0" applyNumberFormat="1" applyAlignment="1">
      <alignment horizontal="left"/>
    </xf>
    <xf numFmtId="37" fontId="0" fillId="0" borderId="0" xfId="0" applyNumberFormat="1" applyAlignment="1">
      <alignment horizontal="center"/>
    </xf>
    <xf numFmtId="37" fontId="0" fillId="0" borderId="1" xfId="0" applyNumberFormat="1" applyBorder="1" applyAlignment="1">
      <alignment horizontal="center"/>
    </xf>
    <xf numFmtId="44" fontId="0" fillId="0" borderId="1" xfId="1" applyFont="1" applyFill="1" applyBorder="1"/>
    <xf numFmtId="0" fontId="4" fillId="0" borderId="0" xfId="3"/>
    <xf numFmtId="164" fontId="0" fillId="0" borderId="0" xfId="2" applyNumberFormat="1" applyFont="1" applyAlignment="1">
      <alignment horizontal="center"/>
    </xf>
    <xf numFmtId="0" fontId="2" fillId="0" borderId="0" xfId="0" applyFont="1" applyAlignment="1">
      <alignment horizontal="center" wrapText="1"/>
    </xf>
    <xf numFmtId="164" fontId="2" fillId="0" borderId="0" xfId="2" applyNumberFormat="1" applyFont="1" applyAlignment="1">
      <alignment horizontal="center" wrapText="1"/>
    </xf>
    <xf numFmtId="165" fontId="0" fillId="0" borderId="0" xfId="0" applyNumberFormat="1" applyAlignment="1">
      <alignment horizontal="center"/>
    </xf>
    <xf numFmtId="165" fontId="0" fillId="0" borderId="1" xfId="0" applyNumberFormat="1" applyBorder="1" applyAlignment="1">
      <alignment horizontal="center"/>
    </xf>
    <xf numFmtId="0" fontId="5" fillId="0" borderId="0" xfId="0" applyFont="1"/>
    <xf numFmtId="44" fontId="0" fillId="3" borderId="1" xfId="1" applyFont="1" applyFill="1" applyBorder="1"/>
    <xf numFmtId="14" fontId="0" fillId="0" borderId="1" xfId="0" applyNumberFormat="1" applyBorder="1" applyAlignment="1">
      <alignment horizontal="center"/>
    </xf>
    <xf numFmtId="164" fontId="0" fillId="0" borderId="1" xfId="2" applyNumberFormat="1" applyFont="1" applyBorder="1" applyAlignment="1">
      <alignment horizontal="center"/>
    </xf>
    <xf numFmtId="166" fontId="0" fillId="0" borderId="0" xfId="0" applyNumberFormat="1"/>
    <xf numFmtId="166" fontId="0" fillId="0" borderId="0" xfId="1" applyNumberFormat="1" applyFont="1"/>
    <xf numFmtId="166" fontId="0" fillId="0" borderId="0" xfId="1" applyNumberFormat="1" applyFont="1" applyAlignment="1">
      <alignment horizontal="center"/>
    </xf>
    <xf numFmtId="44" fontId="0" fillId="0" borderId="0" xfId="1" applyFont="1" applyFill="1" applyAlignment="1">
      <alignment horizontal="center"/>
    </xf>
    <xf numFmtId="164" fontId="2" fillId="0" borderId="0" xfId="2" applyNumberFormat="1" applyFont="1" applyAlignment="1">
      <alignment horizontal="center"/>
    </xf>
    <xf numFmtId="44" fontId="0" fillId="0" borderId="0" xfId="0" applyNumberFormat="1" applyAlignment="1">
      <alignment horizontal="center"/>
    </xf>
    <xf numFmtId="164" fontId="0" fillId="0" borderId="0" xfId="2" applyNumberFormat="1" applyFont="1" applyBorder="1" applyAlignment="1">
      <alignment horizontal="center"/>
    </xf>
    <xf numFmtId="1" fontId="0" fillId="0" borderId="0" xfId="0" applyNumberFormat="1" applyAlignment="1">
      <alignment horizontal="center"/>
    </xf>
    <xf numFmtId="9" fontId="0" fillId="0" borderId="0" xfId="2" applyFont="1" applyFill="1" applyAlignment="1">
      <alignment horizontal="center"/>
    </xf>
    <xf numFmtId="9" fontId="0" fillId="0" borderId="0" xfId="2" applyFont="1" applyAlignment="1">
      <alignment horizontal="center"/>
    </xf>
    <xf numFmtId="164" fontId="0" fillId="0" borderId="0" xfId="2" applyNumberFormat="1" applyFont="1" applyFill="1" applyAlignment="1">
      <alignment horizontal="center"/>
    </xf>
    <xf numFmtId="0" fontId="2" fillId="2" borderId="0" xfId="0" applyFont="1" applyFill="1" applyAlignment="1">
      <alignment horizontal="center"/>
    </xf>
    <xf numFmtId="14" fontId="2" fillId="0" borderId="0" xfId="0" applyNumberFormat="1" applyFont="1" applyAlignment="1">
      <alignment horizontal="center" wrapText="1"/>
    </xf>
    <xf numFmtId="14" fontId="2" fillId="0" borderId="0" xfId="0" applyNumberFormat="1" applyFont="1" applyAlignment="1">
      <alignment horizontal="center"/>
    </xf>
    <xf numFmtId="1" fontId="0" fillId="0" borderId="1" xfId="0" applyNumberFormat="1" applyBorder="1" applyAlignment="1">
      <alignment horizontal="center"/>
    </xf>
    <xf numFmtId="44" fontId="0" fillId="3" borderId="0" xfId="1" applyFont="1" applyFill="1" applyBorder="1"/>
    <xf numFmtId="164" fontId="2" fillId="0" borderId="0" xfId="2" applyNumberFormat="1" applyFont="1" applyBorder="1" applyAlignment="1">
      <alignment horizontal="center" wrapText="1"/>
    </xf>
    <xf numFmtId="167" fontId="0" fillId="0" borderId="0" xfId="2" applyNumberFormat="1" applyFont="1" applyBorder="1" applyAlignment="1">
      <alignment horizontal="center"/>
    </xf>
    <xf numFmtId="167" fontId="0" fillId="0" borderId="1" xfId="2" applyNumberFormat="1" applyFont="1" applyBorder="1" applyAlignment="1">
      <alignment horizontal="center"/>
    </xf>
    <xf numFmtId="167" fontId="0" fillId="0" borderId="0" xfId="2" applyNumberFormat="1" applyFont="1" applyAlignment="1">
      <alignment horizontal="center"/>
    </xf>
    <xf numFmtId="0" fontId="2" fillId="4" borderId="7" xfId="0" applyFont="1" applyFill="1" applyBorder="1" applyAlignment="1">
      <alignment horizontal="center" vertical="center"/>
    </xf>
    <xf numFmtId="0" fontId="0" fillId="4" borderId="7" xfId="0" applyFill="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wrapText="1"/>
    </xf>
    <xf numFmtId="166" fontId="2" fillId="0" borderId="7" xfId="0" applyNumberFormat="1" applyFont="1" applyBorder="1" applyAlignment="1">
      <alignment horizontal="center" vertical="center" wrapText="1"/>
    </xf>
    <xf numFmtId="166" fontId="2" fillId="0" borderId="7" xfId="1" applyNumberFormat="1" applyFont="1" applyBorder="1" applyAlignment="1">
      <alignment horizontal="center" vertical="center" wrapText="1"/>
    </xf>
    <xf numFmtId="164" fontId="9" fillId="0" borderId="6" xfId="2" applyNumberFormat="1" applyFont="1" applyBorder="1"/>
    <xf numFmtId="14" fontId="5" fillId="0" borderId="0" xfId="0" applyNumberFormat="1" applyFont="1" applyAlignment="1">
      <alignment horizontal="center"/>
    </xf>
    <xf numFmtId="14" fontId="0" fillId="0" borderId="14" xfId="0" applyNumberFormat="1" applyBorder="1" applyAlignment="1">
      <alignment horizontal="center"/>
    </xf>
    <xf numFmtId="0" fontId="7" fillId="0" borderId="0" xfId="0" applyFont="1"/>
    <xf numFmtId="0" fontId="10" fillId="0" borderId="18" xfId="0" applyFont="1" applyBorder="1" applyAlignment="1">
      <alignment horizontal="center"/>
    </xf>
    <xf numFmtId="0" fontId="10" fillId="0" borderId="18" xfId="0" applyFont="1" applyBorder="1" applyAlignment="1">
      <alignment horizontal="left" wrapText="1"/>
    </xf>
    <xf numFmtId="0" fontId="10" fillId="0" borderId="19" xfId="0" applyFont="1" applyBorder="1" applyAlignment="1">
      <alignment horizontal="left"/>
    </xf>
    <xf numFmtId="0" fontId="13" fillId="0" borderId="17" xfId="0" applyFont="1" applyBorder="1" applyAlignment="1">
      <alignment horizontal="left"/>
    </xf>
    <xf numFmtId="0" fontId="10" fillId="0" borderId="18" xfId="0" applyFont="1" applyBorder="1" applyAlignment="1">
      <alignment horizontal="left"/>
    </xf>
    <xf numFmtId="0" fontId="11" fillId="0" borderId="18" xfId="0" applyFont="1" applyBorder="1" applyAlignment="1">
      <alignment horizontal="left" wrapText="1"/>
    </xf>
    <xf numFmtId="0" fontId="0" fillId="0" borderId="17" xfId="0" applyBorder="1" applyAlignment="1">
      <alignment horizontal="left" wrapText="1"/>
    </xf>
    <xf numFmtId="0" fontId="0" fillId="0" borderId="19" xfId="0" applyBorder="1" applyAlignment="1">
      <alignment horizontal="left"/>
    </xf>
    <xf numFmtId="0" fontId="0" fillId="0" borderId="18" xfId="0" applyBorder="1" applyAlignment="1">
      <alignment horizontal="left"/>
    </xf>
    <xf numFmtId="0" fontId="2" fillId="0" borderId="18" xfId="0" applyFont="1" applyBorder="1" applyAlignment="1">
      <alignment horizontal="left"/>
    </xf>
    <xf numFmtId="0" fontId="0" fillId="0" borderId="18" xfId="0" applyBorder="1" applyAlignment="1">
      <alignment horizontal="left" wrapText="1"/>
    </xf>
    <xf numFmtId="166" fontId="9" fillId="0" borderId="13" xfId="1" applyNumberFormat="1" applyFont="1" applyFill="1" applyBorder="1"/>
    <xf numFmtId="0" fontId="10" fillId="0" borderId="19" xfId="0" applyFont="1" applyBorder="1" applyAlignment="1">
      <alignment horizontal="center"/>
    </xf>
    <xf numFmtId="168" fontId="2" fillId="0" borderId="0" xfId="0" applyNumberFormat="1" applyFont="1" applyAlignment="1">
      <alignment horizontal="center"/>
    </xf>
    <xf numFmtId="0" fontId="2" fillId="3" borderId="7" xfId="0" applyFont="1" applyFill="1" applyBorder="1" applyAlignment="1">
      <alignment horizontal="center"/>
    </xf>
    <xf numFmtId="44" fontId="2" fillId="0" borderId="0" xfId="1" applyFont="1" applyFill="1"/>
    <xf numFmtId="44" fontId="2" fillId="0" borderId="0" xfId="0" applyNumberFormat="1" applyFont="1"/>
    <xf numFmtId="44" fontId="0" fillId="0" borderId="21" xfId="1" applyFont="1" applyBorder="1"/>
    <xf numFmtId="0" fontId="0" fillId="0" borderId="21" xfId="0" applyBorder="1"/>
    <xf numFmtId="164" fontId="0" fillId="0" borderId="21" xfId="2" applyNumberFormat="1" applyFont="1" applyBorder="1" applyAlignment="1">
      <alignment horizontal="center"/>
    </xf>
    <xf numFmtId="14" fontId="0" fillId="0" borderId="23" xfId="0" applyNumberFormat="1" applyBorder="1" applyAlignment="1">
      <alignment horizontal="center"/>
    </xf>
    <xf numFmtId="0" fontId="13" fillId="0" borderId="16" xfId="0" applyFont="1" applyBorder="1" applyAlignment="1">
      <alignment horizontal="left" wrapText="1"/>
    </xf>
    <xf numFmtId="44" fontId="0" fillId="3" borderId="21" xfId="1" applyFont="1" applyFill="1" applyBorder="1"/>
    <xf numFmtId="0" fontId="0" fillId="0" borderId="0" xfId="0" applyAlignment="1">
      <alignment wrapText="1"/>
    </xf>
    <xf numFmtId="0" fontId="0" fillId="0" borderId="0" xfId="0" applyAlignment="1">
      <alignment horizontal="center" wrapText="1"/>
    </xf>
    <xf numFmtId="14" fontId="2" fillId="0" borderId="7" xfId="0" applyNumberFormat="1" applyFont="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2" fillId="5" borderId="19" xfId="0" applyFont="1" applyFill="1" applyBorder="1" applyAlignment="1">
      <alignment horizontal="center"/>
    </xf>
    <xf numFmtId="0" fontId="2" fillId="0" borderId="0" xfId="0" applyFont="1" applyAlignment="1">
      <alignment horizontal="left"/>
    </xf>
    <xf numFmtId="0" fontId="0" fillId="2" borderId="0" xfId="0" applyFill="1"/>
    <xf numFmtId="14" fontId="0" fillId="2" borderId="0" xfId="0" applyNumberFormat="1" applyFill="1" applyAlignment="1">
      <alignment horizontal="center"/>
    </xf>
    <xf numFmtId="0" fontId="0" fillId="2" borderId="7" xfId="0" applyFill="1" applyBorder="1" applyAlignment="1">
      <alignment horizontal="center" vertical="center"/>
    </xf>
    <xf numFmtId="0" fontId="8" fillId="2" borderId="0" xfId="3" applyFont="1" applyFill="1"/>
    <xf numFmtId="0" fontId="0" fillId="0" borderId="10" xfId="0" applyBorder="1" applyAlignment="1">
      <alignment horizontal="left"/>
    </xf>
    <xf numFmtId="0" fontId="0" fillId="0" borderId="0" xfId="0" applyAlignment="1">
      <alignment horizontal="left"/>
    </xf>
    <xf numFmtId="0" fontId="0" fillId="0" borderId="6" xfId="0" applyBorder="1"/>
    <xf numFmtId="0" fontId="0" fillId="0" borderId="13" xfId="0" applyBorder="1"/>
    <xf numFmtId="0" fontId="0" fillId="0" borderId="11" xfId="0" applyBorder="1"/>
    <xf numFmtId="0" fontId="0" fillId="0" borderId="5" xfId="0" applyBorder="1"/>
    <xf numFmtId="0" fontId="0" fillId="0" borderId="9" xfId="0" applyBorder="1"/>
    <xf numFmtId="0" fontId="2" fillId="5" borderId="7" xfId="0" applyFont="1" applyFill="1" applyBorder="1" applyAlignment="1">
      <alignment horizontal="center"/>
    </xf>
    <xf numFmtId="49" fontId="0" fillId="0" borderId="14" xfId="0" applyNumberFormat="1" applyBorder="1" applyAlignment="1">
      <alignment horizontal="center"/>
    </xf>
    <xf numFmtId="49" fontId="6" fillId="0" borderId="24" xfId="0" applyNumberFormat="1" applyFont="1" applyBorder="1" applyAlignment="1">
      <alignment horizontal="center"/>
    </xf>
    <xf numFmtId="164" fontId="9" fillId="0" borderId="12" xfId="2" applyNumberFormat="1" applyFont="1" applyBorder="1"/>
    <xf numFmtId="0" fontId="0" fillId="0" borderId="17" xfId="0" applyBorder="1"/>
    <xf numFmtId="0" fontId="0" fillId="0" borderId="18" xfId="0" applyBorder="1"/>
    <xf numFmtId="0" fontId="0" fillId="0" borderId="20" xfId="0" applyBorder="1"/>
    <xf numFmtId="49" fontId="2" fillId="6" borderId="7" xfId="0" applyNumberFormat="1" applyFont="1" applyFill="1" applyBorder="1" applyAlignment="1" applyProtection="1">
      <alignment horizontal="center"/>
      <protection locked="0"/>
    </xf>
    <xf numFmtId="14" fontId="2" fillId="6" borderId="7" xfId="0" applyNumberFormat="1" applyFont="1" applyFill="1" applyBorder="1" applyAlignment="1" applyProtection="1">
      <alignment horizontal="center"/>
      <protection locked="0"/>
    </xf>
    <xf numFmtId="166" fontId="0" fillId="6" borderId="14" xfId="0" applyNumberFormat="1" applyFill="1" applyBorder="1" applyAlignment="1" applyProtection="1">
      <alignment horizontal="center"/>
      <protection locked="0"/>
    </xf>
    <xf numFmtId="166" fontId="0" fillId="6" borderId="23" xfId="0" applyNumberFormat="1" applyFill="1" applyBorder="1" applyAlignment="1" applyProtection="1">
      <alignment horizontal="center"/>
      <protection locked="0"/>
    </xf>
    <xf numFmtId="0" fontId="0" fillId="0" borderId="16" xfId="0" applyBorder="1" applyAlignment="1">
      <alignment wrapText="1"/>
    </xf>
    <xf numFmtId="0" fontId="11" fillId="0" borderId="17" xfId="0" applyFont="1" applyBorder="1" applyAlignment="1">
      <alignment horizontal="left" wrapText="1"/>
    </xf>
    <xf numFmtId="44" fontId="0" fillId="0" borderId="14" xfId="1" applyFont="1" applyBorder="1" applyAlignment="1">
      <alignment horizontal="center"/>
    </xf>
    <xf numFmtId="44" fontId="0" fillId="0" borderId="23" xfId="1" applyFont="1" applyBorder="1" applyAlignment="1">
      <alignment horizontal="center"/>
    </xf>
    <xf numFmtId="164" fontId="2" fillId="0" borderId="0" xfId="2" applyNumberFormat="1" applyFont="1" applyFill="1" applyBorder="1" applyAlignment="1"/>
    <xf numFmtId="164" fontId="2" fillId="0" borderId="0" xfId="2" applyNumberFormat="1" applyFont="1" applyFill="1" applyBorder="1" applyAlignment="1">
      <alignment horizontal="right"/>
    </xf>
    <xf numFmtId="44" fontId="2" fillId="0" borderId="22" xfId="0" applyNumberFormat="1" applyFont="1" applyBorder="1"/>
    <xf numFmtId="44" fontId="2" fillId="0" borderId="22" xfId="0" applyNumberFormat="1" applyFont="1" applyBorder="1" applyAlignment="1">
      <alignment horizontal="right"/>
    </xf>
    <xf numFmtId="166" fontId="0" fillId="0" borderId="12" xfId="0" applyNumberFormat="1" applyBorder="1" applyAlignment="1">
      <alignment horizontal="right"/>
    </xf>
    <xf numFmtId="166" fontId="0" fillId="0" borderId="6" xfId="0" applyNumberFormat="1" applyBorder="1" applyAlignment="1">
      <alignment horizontal="right"/>
    </xf>
    <xf numFmtId="166" fontId="2" fillId="5" borderId="2" xfId="0" applyNumberFormat="1" applyFont="1" applyFill="1" applyBorder="1" applyAlignment="1">
      <alignment horizontal="center"/>
    </xf>
    <xf numFmtId="166" fontId="2" fillId="5" borderId="3" xfId="0" applyNumberFormat="1" applyFont="1" applyFill="1" applyBorder="1" applyAlignment="1">
      <alignment horizontal="center"/>
    </xf>
    <xf numFmtId="166" fontId="2" fillId="5" borderId="4" xfId="0" applyNumberFormat="1" applyFont="1" applyFill="1" applyBorder="1" applyAlignment="1">
      <alignment horizontal="center"/>
    </xf>
    <xf numFmtId="166" fontId="0" fillId="0" borderId="8" xfId="0" applyNumberFormat="1" applyBorder="1" applyAlignment="1">
      <alignment horizontal="right"/>
    </xf>
    <xf numFmtId="166" fontId="0" fillId="0" borderId="5" xfId="0" applyNumberFormat="1" applyBorder="1" applyAlignment="1">
      <alignment horizontal="right"/>
    </xf>
    <xf numFmtId="166" fontId="0" fillId="0" borderId="10" xfId="0" applyNumberFormat="1" applyBorder="1" applyAlignment="1">
      <alignment horizontal="right"/>
    </xf>
    <xf numFmtId="166" fontId="0" fillId="0" borderId="0" xfId="0" applyNumberFormat="1" applyAlignment="1">
      <alignment horizontal="right"/>
    </xf>
    <xf numFmtId="0" fontId="9" fillId="0" borderId="8" xfId="0" applyFont="1" applyBorder="1" applyAlignment="1">
      <alignment horizontal="center" wrapText="1"/>
    </xf>
    <xf numFmtId="0" fontId="9" fillId="0" borderId="5" xfId="0" applyFont="1" applyBorder="1" applyAlignment="1">
      <alignment horizontal="center" wrapText="1"/>
    </xf>
    <xf numFmtId="0" fontId="9" fillId="0" borderId="9" xfId="0" applyFont="1" applyBorder="1" applyAlignment="1">
      <alignment horizontal="center" wrapText="1"/>
    </xf>
    <xf numFmtId="0" fontId="9" fillId="0" borderId="12" xfId="0" applyFont="1" applyBorder="1" applyAlignment="1">
      <alignment horizontal="center" wrapText="1"/>
    </xf>
    <xf numFmtId="0" fontId="9" fillId="0" borderId="6" xfId="0" applyFont="1" applyBorder="1" applyAlignment="1">
      <alignment horizontal="center" wrapText="1"/>
    </xf>
    <xf numFmtId="0" fontId="9" fillId="0" borderId="13" xfId="0" applyFont="1" applyBorder="1" applyAlignment="1">
      <alignment horizontal="center" wrapText="1"/>
    </xf>
    <xf numFmtId="0" fontId="7" fillId="3"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2" fillId="4" borderId="7"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EFEC6"/>
      <color rgb="FFFEFEBC"/>
      <color rgb="FFFEFE9A"/>
      <color rgb="FFECFA86"/>
      <color rgb="FFFFCBCB"/>
      <color rgb="FFF7FDC7"/>
      <color rgb="FFDFD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5661-861D-4D69-8318-C7C45C9827E7}">
  <dimension ref="A1:A50"/>
  <sheetViews>
    <sheetView showGridLines="0" tabSelected="1" zoomScaleNormal="100" zoomScaleSheetLayoutView="100" workbookViewId="0"/>
  </sheetViews>
  <sheetFormatPr defaultRowHeight="15" x14ac:dyDescent="0.25"/>
  <cols>
    <col min="1" max="1" width="92.42578125" customWidth="1"/>
  </cols>
  <sheetData>
    <row r="1" spans="1:1" x14ac:dyDescent="0.25">
      <c r="A1" s="83" t="s">
        <v>76</v>
      </c>
    </row>
    <row r="2" spans="1:1" x14ac:dyDescent="0.25">
      <c r="A2" s="84" t="s">
        <v>102</v>
      </c>
    </row>
    <row r="3" spans="1:1" ht="43.15" customHeight="1" x14ac:dyDescent="0.25">
      <c r="A3" s="110" t="s">
        <v>105</v>
      </c>
    </row>
    <row r="4" spans="1:1" ht="6" customHeight="1" x14ac:dyDescent="0.25">
      <c r="A4" s="57"/>
    </row>
    <row r="5" spans="1:1" ht="90" x14ac:dyDescent="0.25">
      <c r="A5" s="58" t="s">
        <v>95</v>
      </c>
    </row>
    <row r="6" spans="1:1" ht="6" customHeight="1" x14ac:dyDescent="0.25">
      <c r="A6" s="58"/>
    </row>
    <row r="7" spans="1:1" ht="29.45" customHeight="1" x14ac:dyDescent="0.25">
      <c r="A7" s="58" t="s">
        <v>58</v>
      </c>
    </row>
    <row r="8" spans="1:1" ht="6" customHeight="1" x14ac:dyDescent="0.25">
      <c r="A8" s="58"/>
    </row>
    <row r="9" spans="1:1" ht="45" x14ac:dyDescent="0.25">
      <c r="A9" s="58" t="s">
        <v>106</v>
      </c>
    </row>
    <row r="10" spans="1:1" ht="6" customHeight="1" x14ac:dyDescent="0.25">
      <c r="A10" s="59"/>
    </row>
    <row r="11" spans="1:1" x14ac:dyDescent="0.25">
      <c r="A11" s="84" t="s">
        <v>101</v>
      </c>
    </row>
    <row r="12" spans="1:1" ht="14.45" customHeight="1" x14ac:dyDescent="0.25">
      <c r="A12" s="60" t="s">
        <v>59</v>
      </c>
    </row>
    <row r="13" spans="1:1" ht="6" customHeight="1" x14ac:dyDescent="0.25">
      <c r="A13" s="57"/>
    </row>
    <row r="14" spans="1:1" ht="45" x14ac:dyDescent="0.25">
      <c r="A14" s="58" t="s">
        <v>96</v>
      </c>
    </row>
    <row r="15" spans="1:1" ht="6" customHeight="1" x14ac:dyDescent="0.25">
      <c r="A15" s="57"/>
    </row>
    <row r="16" spans="1:1" ht="31.15" customHeight="1" x14ac:dyDescent="0.25">
      <c r="A16" s="58" t="s">
        <v>86</v>
      </c>
    </row>
    <row r="17" spans="1:1" ht="6" customHeight="1" x14ac:dyDescent="0.25">
      <c r="A17" s="61"/>
    </row>
    <row r="18" spans="1:1" ht="60" x14ac:dyDescent="0.25">
      <c r="A18" s="58" t="s">
        <v>92</v>
      </c>
    </row>
    <row r="19" spans="1:1" ht="6" customHeight="1" x14ac:dyDescent="0.25">
      <c r="A19" s="57"/>
    </row>
    <row r="20" spans="1:1" ht="30" x14ac:dyDescent="0.25">
      <c r="A20" s="58" t="s">
        <v>97</v>
      </c>
    </row>
    <row r="21" spans="1:1" ht="6" customHeight="1" x14ac:dyDescent="0.25">
      <c r="A21" s="58"/>
    </row>
    <row r="22" spans="1:1" ht="117" customHeight="1" x14ac:dyDescent="0.25">
      <c r="A22" s="58" t="s">
        <v>98</v>
      </c>
    </row>
    <row r="23" spans="1:1" ht="6" customHeight="1" x14ac:dyDescent="0.25">
      <c r="A23" s="57"/>
    </row>
    <row r="24" spans="1:1" ht="60" x14ac:dyDescent="0.25">
      <c r="A24" s="62" t="s">
        <v>78</v>
      </c>
    </row>
    <row r="25" spans="1:1" ht="6" customHeight="1" x14ac:dyDescent="0.25">
      <c r="A25" s="69"/>
    </row>
    <row r="26" spans="1:1" x14ac:dyDescent="0.25">
      <c r="A26" s="78" t="s">
        <v>93</v>
      </c>
    </row>
    <row r="27" spans="1:1" ht="6" customHeight="1" x14ac:dyDescent="0.25">
      <c r="A27" s="78"/>
    </row>
    <row r="28" spans="1:1" ht="45" x14ac:dyDescent="0.25">
      <c r="A28" s="109" t="s">
        <v>103</v>
      </c>
    </row>
    <row r="29" spans="1:1" ht="6" customHeight="1" x14ac:dyDescent="0.25">
      <c r="A29" s="78"/>
    </row>
    <row r="30" spans="1:1" x14ac:dyDescent="0.25">
      <c r="A30" s="85" t="s">
        <v>52</v>
      </c>
    </row>
    <row r="31" spans="1:1" ht="120" x14ac:dyDescent="0.25">
      <c r="A31" s="63" t="s">
        <v>94</v>
      </c>
    </row>
    <row r="32" spans="1:1" ht="6" customHeight="1" x14ac:dyDescent="0.25">
      <c r="A32" s="64"/>
    </row>
    <row r="33" spans="1:1" x14ac:dyDescent="0.25">
      <c r="A33" s="84" t="s">
        <v>53</v>
      </c>
    </row>
    <row r="34" spans="1:1" ht="45" x14ac:dyDescent="0.25">
      <c r="A34" s="63" t="s">
        <v>72</v>
      </c>
    </row>
    <row r="35" spans="1:1" ht="6" customHeight="1" x14ac:dyDescent="0.25">
      <c r="A35" s="64"/>
    </row>
    <row r="36" spans="1:1" x14ac:dyDescent="0.25">
      <c r="A36" s="67" t="s">
        <v>99</v>
      </c>
    </row>
    <row r="37" spans="1:1" ht="6" customHeight="1" x14ac:dyDescent="0.25">
      <c r="A37" s="65"/>
    </row>
    <row r="38" spans="1:1" ht="45" x14ac:dyDescent="0.25">
      <c r="A38" s="63" t="s">
        <v>87</v>
      </c>
    </row>
    <row r="39" spans="1:1" ht="6" customHeight="1" x14ac:dyDescent="0.25">
      <c r="A39" s="66"/>
    </row>
    <row r="40" spans="1:1" ht="45" x14ac:dyDescent="0.25">
      <c r="A40" s="63" t="s">
        <v>84</v>
      </c>
    </row>
    <row r="41" spans="1:1" ht="6" customHeight="1" x14ac:dyDescent="0.25">
      <c r="A41" s="67"/>
    </row>
    <row r="42" spans="1:1" ht="72.599999999999994" customHeight="1" x14ac:dyDescent="0.25">
      <c r="A42" s="58" t="s">
        <v>100</v>
      </c>
    </row>
    <row r="43" spans="1:1" ht="6" customHeight="1" x14ac:dyDescent="0.25">
      <c r="A43" s="67"/>
    </row>
    <row r="44" spans="1:1" ht="90" x14ac:dyDescent="0.25">
      <c r="A44" s="67" t="s">
        <v>85</v>
      </c>
    </row>
    <row r="45" spans="1:1" ht="6" customHeight="1" x14ac:dyDescent="0.25">
      <c r="A45" s="59"/>
    </row>
    <row r="46" spans="1:1" x14ac:dyDescent="0.25">
      <c r="A46" s="84" t="s">
        <v>14</v>
      </c>
    </row>
    <row r="47" spans="1:1" x14ac:dyDescent="0.25">
      <c r="A47" s="102" t="s">
        <v>20</v>
      </c>
    </row>
    <row r="48" spans="1:1" x14ac:dyDescent="0.25">
      <c r="A48" s="103" t="s">
        <v>21</v>
      </c>
    </row>
    <row r="49" spans="1:1" x14ac:dyDescent="0.25">
      <c r="A49" s="103" t="s">
        <v>107</v>
      </c>
    </row>
    <row r="50" spans="1:1" ht="15.75" thickBot="1" x14ac:dyDescent="0.3">
      <c r="A50" s="104" t="s">
        <v>108</v>
      </c>
    </row>
  </sheetData>
  <sheetProtection algorithmName="SHA-512" hashValue="fa6bA04LdlOpuJnmWg9pyzp1V7xUSerzoxoaJiWYct14BuDJ5LP6DNAimVv+gTrvY9QW2sy36lTDpiQgZiA4Ww==" saltValue="NDc0yayt4qXSDtHne/HtpQ==" spinCount="100000" sheet="1" objects="1" scenarios="1" formatColumns="0" formatRows="0"/>
  <printOptions horizontalCentered="1"/>
  <pageMargins left="0.7" right="0.7" top="0.75" bottom="0.75" header="0.3" footer="0.3"/>
  <pageSetup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B6BE-697B-4853-900E-88E50A020833}">
  <dimension ref="A1:O54"/>
  <sheetViews>
    <sheetView zoomScaleNormal="100" workbookViewId="0">
      <pane xSplit="1" ySplit="3" topLeftCell="B4" activePane="bottomRight" state="frozen"/>
      <selection sqref="A1:F1"/>
      <selection pane="topRight" sqref="A1:F1"/>
      <selection pane="bottomLeft" sqref="A1:F1"/>
      <selection pane="bottomRight" sqref="A1:F1"/>
    </sheetView>
  </sheetViews>
  <sheetFormatPr defaultColWidth="8.7109375" defaultRowHeight="15" x14ac:dyDescent="0.25"/>
  <cols>
    <col min="1" max="1" width="8.85546875" style="9" customWidth="1"/>
    <col min="2" max="13" width="11.7109375" style="9" customWidth="1"/>
  </cols>
  <sheetData>
    <row r="1" spans="1:13" ht="26.25" x14ac:dyDescent="0.4">
      <c r="A1" s="138" t="s">
        <v>19</v>
      </c>
      <c r="B1" s="139"/>
      <c r="C1" s="139"/>
      <c r="D1" s="139"/>
      <c r="E1" s="140"/>
    </row>
    <row r="3" spans="1:13" x14ac:dyDescent="0.25">
      <c r="A3" s="7" t="s">
        <v>3</v>
      </c>
      <c r="B3" s="7" t="s">
        <v>60</v>
      </c>
      <c r="C3" s="7" t="s">
        <v>61</v>
      </c>
      <c r="D3" s="7" t="s">
        <v>62</v>
      </c>
      <c r="E3" s="7" t="s">
        <v>63</v>
      </c>
      <c r="F3" s="7" t="s">
        <v>4</v>
      </c>
      <c r="G3" s="7" t="s">
        <v>64</v>
      </c>
      <c r="H3" s="7" t="s">
        <v>65</v>
      </c>
      <c r="I3" s="7" t="s">
        <v>66</v>
      </c>
      <c r="J3" s="7" t="s">
        <v>67</v>
      </c>
      <c r="K3" s="7" t="s">
        <v>68</v>
      </c>
      <c r="L3" s="7" t="s">
        <v>69</v>
      </c>
      <c r="M3" s="7" t="s">
        <v>70</v>
      </c>
    </row>
    <row r="4" spans="1:13" x14ac:dyDescent="0.25">
      <c r="A4" s="7">
        <v>1990</v>
      </c>
      <c r="B4" s="8">
        <v>33008</v>
      </c>
      <c r="C4" s="8">
        <v>33039</v>
      </c>
      <c r="D4" s="8">
        <v>33069</v>
      </c>
      <c r="E4" s="8">
        <v>33100</v>
      </c>
      <c r="F4" s="8">
        <v>33131</v>
      </c>
      <c r="G4" s="8">
        <v>33161</v>
      </c>
      <c r="H4" s="8">
        <v>33192</v>
      </c>
      <c r="I4" s="8">
        <v>33222</v>
      </c>
      <c r="J4" s="8">
        <v>33253</v>
      </c>
      <c r="K4" s="8">
        <v>33284</v>
      </c>
      <c r="L4" s="8">
        <v>33312</v>
      </c>
      <c r="M4" s="8">
        <v>33343</v>
      </c>
    </row>
    <row r="5" spans="1:13" x14ac:dyDescent="0.25">
      <c r="A5" s="7">
        <v>1991</v>
      </c>
      <c r="B5" s="8">
        <v>33373</v>
      </c>
      <c r="C5" s="8">
        <v>33404</v>
      </c>
      <c r="D5" s="8">
        <v>33434</v>
      </c>
      <c r="E5" s="8">
        <v>33465</v>
      </c>
      <c r="F5" s="8">
        <v>33496</v>
      </c>
      <c r="G5" s="8">
        <v>33526</v>
      </c>
      <c r="H5" s="8">
        <v>33557</v>
      </c>
      <c r="I5" s="8">
        <v>33587</v>
      </c>
      <c r="J5" s="8">
        <v>33618</v>
      </c>
      <c r="K5" s="8">
        <v>33649</v>
      </c>
      <c r="L5" s="8">
        <v>33678</v>
      </c>
      <c r="M5" s="8">
        <v>33709</v>
      </c>
    </row>
    <row r="6" spans="1:13" x14ac:dyDescent="0.25">
      <c r="A6" s="7">
        <v>1992</v>
      </c>
      <c r="B6" s="8">
        <v>33739</v>
      </c>
      <c r="C6" s="8">
        <v>33770</v>
      </c>
      <c r="D6" s="8">
        <v>33800</v>
      </c>
      <c r="E6" s="8">
        <v>33831</v>
      </c>
      <c r="F6" s="8">
        <v>33862</v>
      </c>
      <c r="G6" s="8">
        <v>33892</v>
      </c>
      <c r="H6" s="8">
        <v>33923</v>
      </c>
      <c r="I6" s="8">
        <v>33953</v>
      </c>
      <c r="J6" s="8">
        <v>33984</v>
      </c>
      <c r="K6" s="8">
        <v>34015</v>
      </c>
      <c r="L6" s="8">
        <v>34043</v>
      </c>
      <c r="M6" s="8">
        <v>34074</v>
      </c>
    </row>
    <row r="7" spans="1:13" x14ac:dyDescent="0.25">
      <c r="A7" s="7">
        <v>1993</v>
      </c>
      <c r="B7" s="8">
        <v>34104</v>
      </c>
      <c r="C7" s="8">
        <v>34135</v>
      </c>
      <c r="D7" s="8">
        <v>34165</v>
      </c>
      <c r="E7" s="8">
        <v>34196</v>
      </c>
      <c r="F7" s="8">
        <v>34227</v>
      </c>
      <c r="G7" s="8">
        <v>34257</v>
      </c>
      <c r="H7" s="8">
        <v>34288</v>
      </c>
      <c r="I7" s="8">
        <v>34318</v>
      </c>
      <c r="J7" s="8">
        <v>34349</v>
      </c>
      <c r="K7" s="8">
        <v>34380</v>
      </c>
      <c r="L7" s="8">
        <v>34408</v>
      </c>
      <c r="M7" s="8">
        <v>34439</v>
      </c>
    </row>
    <row r="8" spans="1:13" x14ac:dyDescent="0.25">
      <c r="A8" s="7">
        <v>1994</v>
      </c>
      <c r="B8" s="8">
        <v>34469</v>
      </c>
      <c r="C8" s="8">
        <v>34500</v>
      </c>
      <c r="D8" s="8">
        <v>34530</v>
      </c>
      <c r="E8" s="8">
        <v>34561</v>
      </c>
      <c r="F8" s="8">
        <v>34592</v>
      </c>
      <c r="G8" s="8">
        <v>34622</v>
      </c>
      <c r="H8" s="8">
        <v>34653</v>
      </c>
      <c r="I8" s="8">
        <v>34683</v>
      </c>
      <c r="J8" s="8">
        <v>34714</v>
      </c>
      <c r="K8" s="8">
        <v>34745</v>
      </c>
      <c r="L8" s="8">
        <v>34773</v>
      </c>
      <c r="M8" s="8">
        <v>34804</v>
      </c>
    </row>
    <row r="9" spans="1:13" x14ac:dyDescent="0.25">
      <c r="A9" s="7">
        <v>1995</v>
      </c>
      <c r="B9" s="8">
        <v>34834</v>
      </c>
      <c r="C9" s="8">
        <v>34865</v>
      </c>
      <c r="D9" s="8">
        <v>34895</v>
      </c>
      <c r="E9" s="8">
        <v>34926</v>
      </c>
      <c r="F9" s="8">
        <v>34957</v>
      </c>
      <c r="G9" s="8">
        <v>34987</v>
      </c>
      <c r="H9" s="8">
        <v>35018</v>
      </c>
      <c r="I9" s="8">
        <v>35048</v>
      </c>
      <c r="J9" s="8">
        <v>35079</v>
      </c>
      <c r="K9" s="8">
        <v>35110</v>
      </c>
      <c r="L9" s="8">
        <v>35139</v>
      </c>
      <c r="M9" s="8">
        <v>35170</v>
      </c>
    </row>
    <row r="10" spans="1:13" x14ac:dyDescent="0.25">
      <c r="A10" s="7">
        <v>1996</v>
      </c>
      <c r="B10" s="8">
        <v>35200</v>
      </c>
      <c r="C10" s="8">
        <v>35231</v>
      </c>
      <c r="D10" s="8">
        <v>35261</v>
      </c>
      <c r="E10" s="8">
        <v>35292</v>
      </c>
      <c r="F10" s="8">
        <v>35323</v>
      </c>
      <c r="G10" s="8">
        <v>35353</v>
      </c>
      <c r="H10" s="8">
        <v>35384</v>
      </c>
      <c r="I10" s="8">
        <v>35414</v>
      </c>
      <c r="J10" s="8">
        <v>35445</v>
      </c>
      <c r="K10" s="8">
        <v>35476</v>
      </c>
      <c r="L10" s="8">
        <v>35504</v>
      </c>
      <c r="M10" s="8">
        <v>35535</v>
      </c>
    </row>
    <row r="11" spans="1:13" x14ac:dyDescent="0.25">
      <c r="A11" s="7">
        <v>1997</v>
      </c>
      <c r="B11" s="8">
        <v>35565</v>
      </c>
      <c r="C11" s="8">
        <v>35596</v>
      </c>
      <c r="D11" s="8">
        <v>35626</v>
      </c>
      <c r="E11" s="8">
        <v>35657</v>
      </c>
      <c r="F11" s="8">
        <v>35688</v>
      </c>
      <c r="G11" s="8">
        <v>35718</v>
      </c>
      <c r="H11" s="8">
        <v>35749</v>
      </c>
      <c r="I11" s="8">
        <v>35779</v>
      </c>
      <c r="J11" s="8">
        <v>35810</v>
      </c>
      <c r="K11" s="8">
        <v>35841</v>
      </c>
      <c r="L11" s="8">
        <v>35869</v>
      </c>
      <c r="M11" s="8">
        <v>35900</v>
      </c>
    </row>
    <row r="12" spans="1:13" x14ac:dyDescent="0.25">
      <c r="A12" s="7">
        <v>1998</v>
      </c>
      <c r="B12" s="8">
        <v>35930</v>
      </c>
      <c r="C12" s="8">
        <v>35961</v>
      </c>
      <c r="D12" s="8">
        <v>35991</v>
      </c>
      <c r="E12" s="8">
        <v>36022</v>
      </c>
      <c r="F12" s="8">
        <v>36053</v>
      </c>
      <c r="G12" s="8">
        <v>36083</v>
      </c>
      <c r="H12" s="8">
        <v>36114</v>
      </c>
      <c r="I12" s="8">
        <v>36144</v>
      </c>
      <c r="J12" s="8">
        <v>36175</v>
      </c>
      <c r="K12" s="8">
        <v>36206</v>
      </c>
      <c r="L12" s="8">
        <v>36234</v>
      </c>
      <c r="M12" s="8">
        <v>36265</v>
      </c>
    </row>
    <row r="13" spans="1:13" x14ac:dyDescent="0.25">
      <c r="A13" s="7">
        <v>1999</v>
      </c>
      <c r="B13" s="8">
        <v>36295</v>
      </c>
      <c r="C13" s="8">
        <v>36326</v>
      </c>
      <c r="D13" s="8">
        <v>36356</v>
      </c>
      <c r="E13" s="8">
        <v>36387</v>
      </c>
      <c r="F13" s="8">
        <v>36418</v>
      </c>
      <c r="G13" s="8">
        <v>36448</v>
      </c>
      <c r="H13" s="8">
        <v>36479</v>
      </c>
      <c r="I13" s="8">
        <v>36509</v>
      </c>
      <c r="J13" s="8">
        <v>36540</v>
      </c>
      <c r="K13" s="8">
        <v>36571</v>
      </c>
      <c r="L13" s="8">
        <v>36600</v>
      </c>
      <c r="M13" s="8">
        <v>36631</v>
      </c>
    </row>
    <row r="14" spans="1:13" x14ac:dyDescent="0.25">
      <c r="A14" s="7">
        <v>2000</v>
      </c>
      <c r="B14" s="8">
        <v>36661</v>
      </c>
      <c r="C14" s="8">
        <v>36692</v>
      </c>
      <c r="D14" s="8">
        <v>36722</v>
      </c>
      <c r="E14" s="8">
        <v>36753</v>
      </c>
      <c r="F14" s="8">
        <v>36784</v>
      </c>
      <c r="G14" s="8">
        <v>36814</v>
      </c>
      <c r="H14" s="8">
        <v>36845</v>
      </c>
      <c r="I14" s="8">
        <v>36875</v>
      </c>
      <c r="J14" s="8">
        <v>36906</v>
      </c>
      <c r="K14" s="8">
        <v>36937</v>
      </c>
      <c r="L14" s="8">
        <v>36965</v>
      </c>
      <c r="M14" s="8">
        <v>36996</v>
      </c>
    </row>
    <row r="15" spans="1:13" x14ac:dyDescent="0.25">
      <c r="A15" s="7">
        <v>2001</v>
      </c>
      <c r="B15" s="8">
        <v>37026</v>
      </c>
      <c r="C15" s="8">
        <v>37057</v>
      </c>
      <c r="D15" s="8">
        <v>37087</v>
      </c>
      <c r="E15" s="8">
        <v>37118</v>
      </c>
      <c r="F15" s="8">
        <v>37149</v>
      </c>
      <c r="G15" s="8">
        <v>37179</v>
      </c>
      <c r="H15" s="8">
        <v>37210</v>
      </c>
      <c r="I15" s="8">
        <v>37240</v>
      </c>
      <c r="J15" s="8">
        <v>37271</v>
      </c>
      <c r="K15" s="8">
        <v>37302</v>
      </c>
      <c r="L15" s="8">
        <v>37330</v>
      </c>
      <c r="M15" s="8">
        <v>37361</v>
      </c>
    </row>
    <row r="16" spans="1:13" x14ac:dyDescent="0.25">
      <c r="A16" s="7">
        <v>2002</v>
      </c>
      <c r="B16" s="8">
        <v>37391</v>
      </c>
      <c r="C16" s="8">
        <v>37422</v>
      </c>
      <c r="D16" s="8">
        <v>37452</v>
      </c>
      <c r="E16" s="8">
        <v>37483</v>
      </c>
      <c r="F16" s="8">
        <v>37514</v>
      </c>
      <c r="G16" s="8">
        <v>37544</v>
      </c>
      <c r="H16" s="8">
        <v>37575</v>
      </c>
      <c r="I16" s="8">
        <v>37605</v>
      </c>
      <c r="J16" s="8">
        <v>37636</v>
      </c>
      <c r="K16" s="8">
        <v>37667</v>
      </c>
      <c r="L16" s="8">
        <v>37695</v>
      </c>
      <c r="M16" s="8">
        <v>37726</v>
      </c>
    </row>
    <row r="17" spans="1:15" x14ac:dyDescent="0.25">
      <c r="A17" s="7">
        <v>2003</v>
      </c>
      <c r="B17" s="8">
        <v>37756</v>
      </c>
      <c r="C17" s="8">
        <v>37787</v>
      </c>
      <c r="D17" s="8">
        <v>37817</v>
      </c>
      <c r="E17" s="8">
        <v>37848</v>
      </c>
      <c r="F17" s="8">
        <v>37879</v>
      </c>
      <c r="G17" s="8">
        <v>37909</v>
      </c>
      <c r="H17" s="8">
        <v>37940</v>
      </c>
      <c r="I17" s="8">
        <v>37970</v>
      </c>
      <c r="J17" s="8">
        <v>38001</v>
      </c>
      <c r="K17" s="8">
        <v>38032</v>
      </c>
      <c r="L17" s="8">
        <v>38061</v>
      </c>
      <c r="M17" s="8">
        <v>38092</v>
      </c>
    </row>
    <row r="18" spans="1:15" x14ac:dyDescent="0.25">
      <c r="A18" s="7">
        <v>2004</v>
      </c>
      <c r="B18" s="8">
        <v>38122</v>
      </c>
      <c r="C18" s="8">
        <v>38153</v>
      </c>
      <c r="D18" s="8">
        <v>38183</v>
      </c>
      <c r="E18" s="8">
        <v>38214</v>
      </c>
      <c r="F18" s="8">
        <v>38245</v>
      </c>
      <c r="G18" s="8">
        <v>38275</v>
      </c>
      <c r="H18" s="8">
        <v>38306</v>
      </c>
      <c r="I18" s="8">
        <v>38336</v>
      </c>
      <c r="J18" s="8">
        <v>38367</v>
      </c>
      <c r="K18" s="8">
        <v>38398</v>
      </c>
      <c r="L18" s="8">
        <v>38426</v>
      </c>
      <c r="M18" s="8">
        <v>38457</v>
      </c>
    </row>
    <row r="19" spans="1:15" x14ac:dyDescent="0.25">
      <c r="A19" s="7">
        <v>2005</v>
      </c>
      <c r="B19" s="8">
        <v>38487</v>
      </c>
      <c r="C19" s="8">
        <v>38518</v>
      </c>
      <c r="D19" s="8">
        <v>38548</v>
      </c>
      <c r="E19" s="8">
        <v>38579</v>
      </c>
      <c r="F19" s="8">
        <v>38610</v>
      </c>
      <c r="G19" s="8">
        <v>38640</v>
      </c>
      <c r="H19" s="8">
        <v>38671</v>
      </c>
      <c r="I19" s="8">
        <v>38701</v>
      </c>
      <c r="J19" s="8">
        <v>38732</v>
      </c>
      <c r="K19" s="8">
        <v>38763</v>
      </c>
      <c r="L19" s="8">
        <v>38791</v>
      </c>
      <c r="M19" s="8">
        <v>38822</v>
      </c>
    </row>
    <row r="20" spans="1:15" x14ac:dyDescent="0.25">
      <c r="A20" s="7">
        <v>2006</v>
      </c>
      <c r="B20" s="8">
        <v>38852</v>
      </c>
      <c r="C20" s="8">
        <v>38883</v>
      </c>
      <c r="D20" s="8">
        <v>38913</v>
      </c>
      <c r="E20" s="8">
        <v>38944</v>
      </c>
      <c r="F20" s="8">
        <v>38975</v>
      </c>
      <c r="G20" s="8">
        <v>39005</v>
      </c>
      <c r="H20" s="8">
        <v>39036</v>
      </c>
      <c r="I20" s="8">
        <v>39066</v>
      </c>
      <c r="J20" s="8">
        <v>39097</v>
      </c>
      <c r="K20" s="8">
        <v>39128</v>
      </c>
      <c r="L20" s="8">
        <v>39156</v>
      </c>
      <c r="M20" s="8">
        <v>39187</v>
      </c>
    </row>
    <row r="21" spans="1:15" x14ac:dyDescent="0.25">
      <c r="A21" s="7">
        <v>2007</v>
      </c>
      <c r="B21" s="8">
        <v>39217</v>
      </c>
      <c r="C21" s="8">
        <v>39248</v>
      </c>
      <c r="D21" s="8">
        <v>39278</v>
      </c>
      <c r="E21" s="8">
        <v>39309</v>
      </c>
      <c r="F21" s="8">
        <v>39340</v>
      </c>
      <c r="G21" s="8">
        <v>39370</v>
      </c>
      <c r="H21" s="8">
        <v>39401</v>
      </c>
      <c r="I21" s="8">
        <v>39431</v>
      </c>
      <c r="J21" s="8">
        <v>39462</v>
      </c>
      <c r="K21" s="8">
        <v>39493</v>
      </c>
      <c r="L21" s="8">
        <v>39522</v>
      </c>
      <c r="M21" s="8">
        <v>39553</v>
      </c>
    </row>
    <row r="22" spans="1:15" x14ac:dyDescent="0.25">
      <c r="A22" s="7">
        <v>2008</v>
      </c>
      <c r="B22" s="8">
        <v>39583</v>
      </c>
      <c r="C22" s="8">
        <v>39614</v>
      </c>
      <c r="D22" s="8">
        <v>39644</v>
      </c>
      <c r="E22" s="8">
        <v>39675</v>
      </c>
      <c r="F22" s="8">
        <v>39706</v>
      </c>
      <c r="G22" s="8">
        <v>39736</v>
      </c>
      <c r="H22" s="8">
        <v>39767</v>
      </c>
      <c r="I22" s="8">
        <v>39797</v>
      </c>
      <c r="J22" s="8">
        <v>39828</v>
      </c>
      <c r="K22" s="8">
        <v>39859</v>
      </c>
      <c r="L22" s="8">
        <v>39887</v>
      </c>
      <c r="M22" s="8">
        <v>39918</v>
      </c>
    </row>
    <row r="23" spans="1:15" x14ac:dyDescent="0.25">
      <c r="A23" s="7">
        <v>2009</v>
      </c>
      <c r="B23" s="8">
        <v>39948</v>
      </c>
      <c r="C23" s="8">
        <v>39979</v>
      </c>
      <c r="D23" s="8">
        <v>40009</v>
      </c>
      <c r="E23" s="8">
        <v>40040</v>
      </c>
      <c r="F23" s="8">
        <v>40071</v>
      </c>
      <c r="G23" s="8">
        <v>40101</v>
      </c>
      <c r="H23" s="8">
        <v>40132</v>
      </c>
      <c r="I23" s="8">
        <v>40162</v>
      </c>
      <c r="J23" s="8">
        <v>40193</v>
      </c>
      <c r="K23" s="8">
        <v>40224</v>
      </c>
      <c r="L23" s="8">
        <v>40252</v>
      </c>
      <c r="M23" s="8">
        <v>40283</v>
      </c>
    </row>
    <row r="24" spans="1:15" x14ac:dyDescent="0.25">
      <c r="A24" s="7">
        <v>2010</v>
      </c>
      <c r="B24" s="8">
        <v>40313</v>
      </c>
      <c r="C24" s="8">
        <v>40344</v>
      </c>
      <c r="D24" s="8">
        <v>40374</v>
      </c>
      <c r="E24" s="8">
        <v>40405</v>
      </c>
      <c r="F24" s="8">
        <v>40436</v>
      </c>
      <c r="G24" s="8">
        <v>40466</v>
      </c>
      <c r="H24" s="8">
        <v>40497</v>
      </c>
      <c r="I24" s="8">
        <v>40527</v>
      </c>
      <c r="J24" s="8">
        <v>40558</v>
      </c>
      <c r="K24" s="8">
        <v>40589</v>
      </c>
      <c r="L24" s="8">
        <v>40617</v>
      </c>
      <c r="M24" s="8">
        <v>40648</v>
      </c>
    </row>
    <row r="25" spans="1:15" x14ac:dyDescent="0.25">
      <c r="A25" s="7">
        <v>2011</v>
      </c>
      <c r="B25" s="8">
        <v>40678</v>
      </c>
      <c r="C25" s="8">
        <v>40709</v>
      </c>
      <c r="D25" s="8">
        <v>40739</v>
      </c>
      <c r="E25" s="8">
        <v>40770</v>
      </c>
      <c r="F25" s="8">
        <v>40801</v>
      </c>
      <c r="G25" s="8">
        <v>40831</v>
      </c>
      <c r="H25" s="8">
        <v>40862</v>
      </c>
      <c r="I25" s="8">
        <v>40892</v>
      </c>
      <c r="J25" s="8">
        <v>40923</v>
      </c>
      <c r="K25" s="8">
        <v>40954</v>
      </c>
      <c r="L25" s="8">
        <v>40983</v>
      </c>
      <c r="M25" s="8">
        <v>41014</v>
      </c>
    </row>
    <row r="26" spans="1:15" x14ac:dyDescent="0.25">
      <c r="A26" s="7">
        <v>2012</v>
      </c>
      <c r="B26" s="8">
        <v>41044</v>
      </c>
      <c r="C26" s="8">
        <v>41075</v>
      </c>
      <c r="D26" s="8">
        <v>41105</v>
      </c>
      <c r="E26" s="8">
        <v>41136</v>
      </c>
      <c r="F26" s="8">
        <v>41167</v>
      </c>
      <c r="G26" s="8">
        <v>41197</v>
      </c>
      <c r="H26" s="8">
        <v>41228</v>
      </c>
      <c r="I26" s="8">
        <v>41258</v>
      </c>
      <c r="J26" s="8">
        <v>41289</v>
      </c>
      <c r="K26" s="8">
        <v>41320</v>
      </c>
      <c r="L26" s="8">
        <v>41348</v>
      </c>
      <c r="M26" s="8">
        <v>41379</v>
      </c>
    </row>
    <row r="27" spans="1:15" x14ac:dyDescent="0.25">
      <c r="A27" s="7">
        <v>2013</v>
      </c>
      <c r="B27" s="8">
        <v>41409</v>
      </c>
      <c r="C27" s="8">
        <v>41440</v>
      </c>
      <c r="D27" s="8">
        <v>41470</v>
      </c>
      <c r="E27" s="8">
        <v>41501</v>
      </c>
      <c r="F27" s="8">
        <v>41532</v>
      </c>
      <c r="G27" s="8">
        <v>41562</v>
      </c>
      <c r="H27" s="8">
        <v>41593</v>
      </c>
      <c r="I27" s="8">
        <v>41623</v>
      </c>
      <c r="J27" s="8">
        <v>41654</v>
      </c>
      <c r="K27" s="8">
        <v>41685</v>
      </c>
      <c r="L27" s="8">
        <v>41713</v>
      </c>
      <c r="M27" s="8">
        <v>41744</v>
      </c>
    </row>
    <row r="28" spans="1:15" x14ac:dyDescent="0.25">
      <c r="A28" s="7">
        <v>2014</v>
      </c>
      <c r="B28" s="8">
        <v>41774</v>
      </c>
      <c r="C28" s="8">
        <v>41805</v>
      </c>
      <c r="D28" s="8">
        <v>41835</v>
      </c>
      <c r="E28" s="8">
        <v>41866</v>
      </c>
      <c r="F28" s="8">
        <v>41897</v>
      </c>
      <c r="G28" s="8">
        <v>41927</v>
      </c>
      <c r="H28" s="8">
        <v>41958</v>
      </c>
      <c r="I28" s="8">
        <v>41988</v>
      </c>
      <c r="J28" s="8">
        <v>42019</v>
      </c>
      <c r="K28" s="8">
        <v>42050</v>
      </c>
      <c r="L28" s="8">
        <v>42078</v>
      </c>
      <c r="M28" s="8">
        <v>42109</v>
      </c>
    </row>
    <row r="29" spans="1:15" x14ac:dyDescent="0.25">
      <c r="A29" s="7">
        <v>2015</v>
      </c>
      <c r="B29" s="8">
        <v>42139</v>
      </c>
      <c r="C29" s="8">
        <v>42170</v>
      </c>
      <c r="D29" s="8">
        <v>42200</v>
      </c>
      <c r="E29" s="8">
        <v>42231</v>
      </c>
      <c r="F29" s="8">
        <v>42262</v>
      </c>
      <c r="G29" s="8">
        <v>42292</v>
      </c>
      <c r="H29" s="8">
        <v>42323</v>
      </c>
      <c r="I29" s="8">
        <v>42353</v>
      </c>
      <c r="J29" s="8">
        <v>42384</v>
      </c>
      <c r="K29" s="8">
        <v>42415</v>
      </c>
      <c r="L29" s="8">
        <v>42444</v>
      </c>
      <c r="M29" s="8">
        <v>42475</v>
      </c>
    </row>
    <row r="30" spans="1:15" x14ac:dyDescent="0.25">
      <c r="A30" s="38">
        <v>2016</v>
      </c>
      <c r="B30" s="8">
        <v>42475</v>
      </c>
      <c r="C30" s="8">
        <v>42505</v>
      </c>
      <c r="D30" s="8">
        <v>42536</v>
      </c>
      <c r="E30" s="8">
        <v>42566</v>
      </c>
      <c r="F30" s="8">
        <v>42597</v>
      </c>
      <c r="G30" s="8">
        <v>42628</v>
      </c>
      <c r="H30" s="8">
        <v>42658</v>
      </c>
      <c r="I30" s="8">
        <v>42689</v>
      </c>
      <c r="J30" s="8">
        <v>42719</v>
      </c>
      <c r="K30" s="8">
        <v>42750</v>
      </c>
      <c r="L30" s="8">
        <v>42781</v>
      </c>
      <c r="M30" s="8">
        <v>42809</v>
      </c>
      <c r="N30" s="87" t="s">
        <v>27</v>
      </c>
      <c r="O30" s="87"/>
    </row>
    <row r="31" spans="1:15" x14ac:dyDescent="0.25">
      <c r="A31" s="7">
        <v>2017</v>
      </c>
      <c r="B31" s="8">
        <v>42840</v>
      </c>
      <c r="C31" s="8">
        <v>42870</v>
      </c>
      <c r="D31" s="8">
        <v>42901</v>
      </c>
      <c r="E31" s="8">
        <v>42931</v>
      </c>
      <c r="F31" s="8">
        <v>42962</v>
      </c>
      <c r="G31" s="8">
        <v>42993</v>
      </c>
      <c r="H31" s="8">
        <v>43023</v>
      </c>
      <c r="I31" s="8">
        <v>43054</v>
      </c>
      <c r="J31" s="8">
        <v>43084</v>
      </c>
      <c r="K31" s="8">
        <v>43115</v>
      </c>
      <c r="L31" s="8">
        <v>43146</v>
      </c>
      <c r="M31" s="8">
        <v>43174</v>
      </c>
    </row>
    <row r="32" spans="1:15" x14ac:dyDescent="0.25">
      <c r="A32" s="7">
        <v>2018</v>
      </c>
      <c r="B32" s="8">
        <v>43205</v>
      </c>
      <c r="C32" s="8">
        <v>43235</v>
      </c>
      <c r="D32" s="8">
        <v>43266</v>
      </c>
      <c r="E32" s="8">
        <v>43296</v>
      </c>
      <c r="F32" s="8">
        <v>43327</v>
      </c>
      <c r="G32" s="8">
        <v>43358</v>
      </c>
      <c r="H32" s="8">
        <v>43388</v>
      </c>
      <c r="I32" s="8">
        <v>43419</v>
      </c>
      <c r="J32" s="8">
        <v>43449</v>
      </c>
      <c r="K32" s="8">
        <v>43480</v>
      </c>
      <c r="L32" s="8">
        <v>43511</v>
      </c>
      <c r="M32" s="8">
        <v>43539</v>
      </c>
    </row>
    <row r="33" spans="1:13" x14ac:dyDescent="0.25">
      <c r="A33" s="7">
        <v>2019</v>
      </c>
      <c r="B33" s="8">
        <v>43570</v>
      </c>
      <c r="C33" s="8">
        <v>43600</v>
      </c>
      <c r="D33" s="8">
        <v>43631</v>
      </c>
      <c r="E33" s="8">
        <v>43661</v>
      </c>
      <c r="F33" s="8">
        <v>43692</v>
      </c>
      <c r="G33" s="8">
        <v>43723</v>
      </c>
      <c r="H33" s="8">
        <v>43753</v>
      </c>
      <c r="I33" s="8">
        <v>43784</v>
      </c>
      <c r="J33" s="8">
        <v>43814</v>
      </c>
      <c r="K33" s="8">
        <v>43845</v>
      </c>
      <c r="L33" s="8">
        <v>43876</v>
      </c>
      <c r="M33" s="8">
        <v>43905</v>
      </c>
    </row>
    <row r="34" spans="1:13" x14ac:dyDescent="0.25">
      <c r="A34" s="7">
        <v>2020</v>
      </c>
      <c r="B34" s="8">
        <v>43936</v>
      </c>
      <c r="C34" s="8">
        <v>43966</v>
      </c>
      <c r="D34" s="8">
        <v>43997</v>
      </c>
      <c r="E34" s="8">
        <v>44027</v>
      </c>
      <c r="F34" s="8">
        <v>44058</v>
      </c>
      <c r="G34" s="8">
        <v>44089</v>
      </c>
      <c r="H34" s="8">
        <v>44119</v>
      </c>
      <c r="I34" s="8">
        <v>44150</v>
      </c>
      <c r="J34" s="8">
        <v>44180</v>
      </c>
      <c r="K34" s="8">
        <v>44211</v>
      </c>
      <c r="L34" s="8">
        <v>44242</v>
      </c>
      <c r="M34" s="8">
        <v>44270</v>
      </c>
    </row>
    <row r="35" spans="1:13" x14ac:dyDescent="0.25">
      <c r="A35" s="7">
        <v>2021</v>
      </c>
      <c r="B35" s="8">
        <v>44301</v>
      </c>
      <c r="C35" s="8">
        <v>44331</v>
      </c>
      <c r="D35" s="8">
        <v>44362</v>
      </c>
      <c r="E35" s="8">
        <v>44392</v>
      </c>
      <c r="F35" s="8">
        <v>44423</v>
      </c>
      <c r="G35" s="8">
        <v>44454</v>
      </c>
      <c r="H35" s="8">
        <v>44484</v>
      </c>
      <c r="I35" s="8">
        <v>44515</v>
      </c>
      <c r="J35" s="8">
        <v>44545</v>
      </c>
      <c r="K35" s="8">
        <v>44576</v>
      </c>
      <c r="L35" s="8">
        <v>44607</v>
      </c>
      <c r="M35" s="8">
        <v>44635</v>
      </c>
    </row>
    <row r="36" spans="1:13" x14ac:dyDescent="0.25">
      <c r="A36" s="7">
        <v>2022</v>
      </c>
      <c r="B36" s="8">
        <v>44666</v>
      </c>
      <c r="C36" s="8">
        <v>44696</v>
      </c>
      <c r="D36" s="8">
        <v>44727</v>
      </c>
      <c r="E36" s="8">
        <v>44757</v>
      </c>
      <c r="F36" s="8">
        <v>44788</v>
      </c>
      <c r="G36" s="8">
        <v>44819</v>
      </c>
      <c r="H36" s="8">
        <v>44849</v>
      </c>
      <c r="I36" s="8">
        <v>44880</v>
      </c>
      <c r="J36" s="8">
        <v>44910</v>
      </c>
      <c r="K36" s="8">
        <v>44941</v>
      </c>
      <c r="L36" s="8">
        <v>44972</v>
      </c>
      <c r="M36" s="8">
        <v>45000</v>
      </c>
    </row>
    <row r="37" spans="1:13" x14ac:dyDescent="0.25">
      <c r="A37" s="7">
        <v>2023</v>
      </c>
      <c r="B37" s="8">
        <v>45031</v>
      </c>
      <c r="C37" s="8">
        <v>45061</v>
      </c>
      <c r="D37" s="8">
        <v>45092</v>
      </c>
      <c r="E37" s="8">
        <v>45122</v>
      </c>
      <c r="F37" s="8">
        <v>45153</v>
      </c>
      <c r="G37" s="8">
        <v>45184</v>
      </c>
      <c r="H37" s="8">
        <v>45214</v>
      </c>
      <c r="I37" s="8">
        <v>45245</v>
      </c>
      <c r="J37" s="8">
        <v>45275</v>
      </c>
      <c r="K37" s="8">
        <v>45306</v>
      </c>
      <c r="L37" s="8">
        <v>45337</v>
      </c>
      <c r="M37" s="8">
        <v>45366</v>
      </c>
    </row>
    <row r="38" spans="1:13" x14ac:dyDescent="0.25">
      <c r="A38" s="7">
        <v>2024</v>
      </c>
      <c r="B38" s="8">
        <v>45397</v>
      </c>
      <c r="C38" s="8">
        <v>45427</v>
      </c>
      <c r="D38" s="8">
        <v>45458</v>
      </c>
      <c r="E38" s="8">
        <v>45488</v>
      </c>
      <c r="F38" s="8">
        <v>45519</v>
      </c>
      <c r="G38" s="8">
        <v>45550</v>
      </c>
      <c r="H38" s="8">
        <v>45580</v>
      </c>
      <c r="I38" s="8">
        <v>45611</v>
      </c>
      <c r="J38" s="8">
        <v>45641</v>
      </c>
      <c r="K38" s="8">
        <v>45672</v>
      </c>
      <c r="L38" s="8">
        <v>45703</v>
      </c>
      <c r="M38" s="8">
        <v>45731</v>
      </c>
    </row>
    <row r="39" spans="1:13" x14ac:dyDescent="0.25">
      <c r="A39" s="7">
        <v>2025</v>
      </c>
      <c r="B39" s="8">
        <v>45762</v>
      </c>
      <c r="C39" s="8">
        <v>45792</v>
      </c>
      <c r="D39" s="8">
        <v>45823</v>
      </c>
      <c r="E39" s="8">
        <v>45853</v>
      </c>
      <c r="F39" s="8">
        <v>45884</v>
      </c>
      <c r="G39" s="8">
        <v>45915</v>
      </c>
      <c r="H39" s="8">
        <v>45945</v>
      </c>
      <c r="I39" s="8">
        <v>45976</v>
      </c>
      <c r="J39" s="8">
        <v>46006</v>
      </c>
      <c r="K39" s="8">
        <v>46037</v>
      </c>
      <c r="L39" s="8">
        <v>46068</v>
      </c>
      <c r="M39" s="8">
        <v>46096</v>
      </c>
    </row>
    <row r="40" spans="1:13" x14ac:dyDescent="0.25">
      <c r="A40" s="7">
        <v>2026</v>
      </c>
      <c r="B40" s="8">
        <v>46127</v>
      </c>
      <c r="C40" s="8">
        <v>46157</v>
      </c>
      <c r="D40" s="8">
        <v>46188</v>
      </c>
      <c r="E40" s="8">
        <v>46218</v>
      </c>
      <c r="F40" s="8">
        <v>46249</v>
      </c>
      <c r="G40" s="8">
        <v>46280</v>
      </c>
      <c r="H40" s="8">
        <v>46310</v>
      </c>
      <c r="I40" s="8">
        <v>46341</v>
      </c>
      <c r="J40" s="8">
        <v>46371</v>
      </c>
      <c r="K40" s="8">
        <v>46402</v>
      </c>
      <c r="L40" s="8">
        <v>46433</v>
      </c>
      <c r="M40" s="8">
        <v>46461</v>
      </c>
    </row>
    <row r="41" spans="1:13" x14ac:dyDescent="0.25">
      <c r="A41" s="7">
        <v>2027</v>
      </c>
      <c r="B41" s="8">
        <v>46492</v>
      </c>
      <c r="C41" s="8">
        <v>46522</v>
      </c>
      <c r="D41" s="8">
        <v>46553</v>
      </c>
      <c r="E41" s="8">
        <v>46583</v>
      </c>
      <c r="F41" s="8">
        <v>46614</v>
      </c>
      <c r="G41" s="8">
        <v>46645</v>
      </c>
      <c r="H41" s="8">
        <v>46675</v>
      </c>
      <c r="I41" s="8">
        <v>46706</v>
      </c>
      <c r="J41" s="8">
        <v>46736</v>
      </c>
      <c r="K41" s="8">
        <v>46767</v>
      </c>
      <c r="L41" s="8">
        <v>46798</v>
      </c>
      <c r="M41" s="8">
        <v>46827</v>
      </c>
    </row>
    <row r="42" spans="1:13" x14ac:dyDescent="0.25">
      <c r="A42" s="7">
        <v>2028</v>
      </c>
      <c r="B42" s="8">
        <v>46858</v>
      </c>
      <c r="C42" s="8">
        <v>46888</v>
      </c>
      <c r="D42" s="8">
        <v>46919</v>
      </c>
      <c r="E42" s="8">
        <v>46949</v>
      </c>
      <c r="F42" s="8">
        <v>46980</v>
      </c>
      <c r="G42" s="8">
        <v>47011</v>
      </c>
      <c r="H42" s="8">
        <v>47041</v>
      </c>
      <c r="I42" s="8">
        <v>47072</v>
      </c>
      <c r="J42" s="8">
        <v>47102</v>
      </c>
      <c r="K42" s="8">
        <v>47133</v>
      </c>
      <c r="L42" s="8">
        <v>47164</v>
      </c>
      <c r="M42" s="8">
        <v>47192</v>
      </c>
    </row>
    <row r="43" spans="1:13" x14ac:dyDescent="0.25">
      <c r="A43" s="7">
        <v>2029</v>
      </c>
      <c r="B43" s="8">
        <v>47223</v>
      </c>
      <c r="C43" s="8">
        <v>47253</v>
      </c>
      <c r="D43" s="8">
        <v>47284</v>
      </c>
      <c r="E43" s="8">
        <v>47314</v>
      </c>
      <c r="F43" s="8">
        <v>47345</v>
      </c>
      <c r="G43" s="8">
        <v>47376</v>
      </c>
      <c r="H43" s="8">
        <v>47406</v>
      </c>
      <c r="I43" s="8">
        <v>47437</v>
      </c>
      <c r="J43" s="8">
        <v>47467</v>
      </c>
      <c r="K43" s="8">
        <v>47498</v>
      </c>
      <c r="L43" s="8">
        <v>47529</v>
      </c>
      <c r="M43" s="8">
        <v>47557</v>
      </c>
    </row>
    <row r="44" spans="1:13" x14ac:dyDescent="0.25">
      <c r="A44" s="7">
        <v>2030</v>
      </c>
      <c r="B44" s="8">
        <v>47588</v>
      </c>
      <c r="C44" s="8">
        <v>47618</v>
      </c>
      <c r="D44" s="8">
        <v>47649</v>
      </c>
      <c r="E44" s="8">
        <v>47679</v>
      </c>
      <c r="F44" s="8">
        <v>47710</v>
      </c>
      <c r="G44" s="8">
        <v>47741</v>
      </c>
      <c r="H44" s="8">
        <v>47771</v>
      </c>
      <c r="I44" s="8">
        <v>47802</v>
      </c>
      <c r="J44" s="8">
        <v>47832</v>
      </c>
      <c r="K44" s="8">
        <v>47863</v>
      </c>
      <c r="L44" s="8">
        <v>47894</v>
      </c>
      <c r="M44" s="8">
        <v>47922</v>
      </c>
    </row>
    <row r="45" spans="1:13" x14ac:dyDescent="0.25">
      <c r="A45" s="7">
        <v>2031</v>
      </c>
      <c r="B45" s="8">
        <v>47953</v>
      </c>
      <c r="C45" s="8">
        <v>47983</v>
      </c>
      <c r="D45" s="8">
        <v>48014</v>
      </c>
      <c r="E45" s="8">
        <v>48044</v>
      </c>
      <c r="F45" s="8">
        <v>48075</v>
      </c>
      <c r="G45" s="8">
        <v>48106</v>
      </c>
      <c r="H45" s="8">
        <v>48136</v>
      </c>
      <c r="I45" s="8">
        <v>48167</v>
      </c>
      <c r="J45" s="8">
        <v>48197</v>
      </c>
      <c r="K45" s="8">
        <v>48228</v>
      </c>
      <c r="L45" s="8">
        <v>48259</v>
      </c>
      <c r="M45" s="8">
        <v>48288</v>
      </c>
    </row>
    <row r="46" spans="1:13" x14ac:dyDescent="0.25">
      <c r="A46" s="7">
        <v>2032</v>
      </c>
      <c r="B46" s="8">
        <v>48319</v>
      </c>
      <c r="C46" s="8">
        <v>48349</v>
      </c>
      <c r="D46" s="8">
        <v>48380</v>
      </c>
      <c r="E46" s="8">
        <v>48410</v>
      </c>
      <c r="F46" s="8">
        <v>48441</v>
      </c>
      <c r="G46" s="8">
        <v>48472</v>
      </c>
      <c r="H46" s="8">
        <v>48502</v>
      </c>
      <c r="I46" s="8">
        <v>48533</v>
      </c>
      <c r="J46" s="8">
        <v>48563</v>
      </c>
      <c r="K46" s="8">
        <v>48594</v>
      </c>
      <c r="L46" s="8">
        <v>48625</v>
      </c>
      <c r="M46" s="8">
        <v>48653</v>
      </c>
    </row>
    <row r="47" spans="1:13" x14ac:dyDescent="0.25">
      <c r="A47" s="7">
        <v>2033</v>
      </c>
      <c r="B47" s="8">
        <v>48684</v>
      </c>
      <c r="C47" s="8">
        <v>48714</v>
      </c>
      <c r="D47" s="8">
        <v>48745</v>
      </c>
      <c r="E47" s="8">
        <v>48775</v>
      </c>
      <c r="F47" s="8">
        <v>48806</v>
      </c>
      <c r="G47" s="8">
        <v>48837</v>
      </c>
      <c r="H47" s="8">
        <v>48867</v>
      </c>
      <c r="I47" s="8">
        <v>48898</v>
      </c>
      <c r="J47" s="8">
        <v>48928</v>
      </c>
      <c r="K47" s="8">
        <v>48959</v>
      </c>
      <c r="L47" s="8">
        <v>48990</v>
      </c>
      <c r="M47" s="8">
        <v>49018</v>
      </c>
    </row>
    <row r="48" spans="1:13" x14ac:dyDescent="0.25">
      <c r="A48" s="7">
        <v>2034</v>
      </c>
      <c r="B48" s="8">
        <v>49049</v>
      </c>
      <c r="C48" s="8">
        <v>49079</v>
      </c>
      <c r="D48" s="8">
        <v>49110</v>
      </c>
      <c r="E48" s="8">
        <v>49140</v>
      </c>
      <c r="F48" s="8">
        <v>49171</v>
      </c>
      <c r="G48" s="8">
        <v>49202</v>
      </c>
      <c r="H48" s="8">
        <v>49232</v>
      </c>
      <c r="I48" s="8">
        <v>49263</v>
      </c>
      <c r="J48" s="8">
        <v>49293</v>
      </c>
      <c r="K48" s="8">
        <v>49324</v>
      </c>
      <c r="L48" s="8">
        <v>49355</v>
      </c>
      <c r="M48" s="8">
        <v>49383</v>
      </c>
    </row>
    <row r="49" spans="1:13" x14ac:dyDescent="0.25">
      <c r="A49" s="7">
        <v>2035</v>
      </c>
      <c r="B49" s="8">
        <v>49414</v>
      </c>
      <c r="C49" s="8">
        <v>49444</v>
      </c>
      <c r="D49" s="8">
        <v>49475</v>
      </c>
      <c r="E49" s="8">
        <v>49505</v>
      </c>
      <c r="F49" s="8">
        <v>49536</v>
      </c>
      <c r="G49" s="8">
        <v>49567</v>
      </c>
      <c r="H49" s="8">
        <v>49597</v>
      </c>
      <c r="I49" s="8">
        <v>49628</v>
      </c>
      <c r="J49" s="8">
        <v>49658</v>
      </c>
      <c r="K49" s="8">
        <v>49689</v>
      </c>
      <c r="L49" s="8">
        <v>49720</v>
      </c>
      <c r="M49" s="8">
        <v>49749</v>
      </c>
    </row>
    <row r="50" spans="1:13" x14ac:dyDescent="0.25">
      <c r="A50" s="7">
        <v>2036</v>
      </c>
      <c r="B50" s="8">
        <v>49780</v>
      </c>
      <c r="C50" s="8">
        <v>49810</v>
      </c>
      <c r="D50" s="8">
        <v>49841</v>
      </c>
      <c r="E50" s="8">
        <v>49871</v>
      </c>
      <c r="F50" s="8">
        <v>49902</v>
      </c>
      <c r="G50" s="8">
        <v>49933</v>
      </c>
      <c r="H50" s="8">
        <v>49963</v>
      </c>
      <c r="I50" s="8">
        <v>49994</v>
      </c>
      <c r="J50" s="8">
        <v>50024</v>
      </c>
      <c r="K50" s="8">
        <v>50055</v>
      </c>
      <c r="L50" s="8">
        <v>50086</v>
      </c>
      <c r="M50" s="8">
        <v>50114</v>
      </c>
    </row>
    <row r="51" spans="1:13" x14ac:dyDescent="0.25">
      <c r="A51" s="7">
        <v>2037</v>
      </c>
      <c r="B51" s="8">
        <v>50145</v>
      </c>
      <c r="C51" s="8">
        <v>50175</v>
      </c>
      <c r="D51" s="8">
        <v>50206</v>
      </c>
      <c r="E51" s="8">
        <v>50236</v>
      </c>
      <c r="F51" s="8">
        <v>50267</v>
      </c>
      <c r="G51" s="8">
        <v>50298</v>
      </c>
      <c r="H51" s="8">
        <v>50328</v>
      </c>
      <c r="I51" s="8">
        <v>50359</v>
      </c>
      <c r="J51" s="8">
        <v>50389</v>
      </c>
      <c r="K51" s="8">
        <v>50420</v>
      </c>
      <c r="L51" s="8">
        <v>50451</v>
      </c>
      <c r="M51" s="8">
        <v>50479</v>
      </c>
    </row>
    <row r="52" spans="1:13" x14ac:dyDescent="0.25">
      <c r="A52" s="7">
        <v>2038</v>
      </c>
      <c r="B52" s="8">
        <v>50510</v>
      </c>
      <c r="C52" s="8">
        <v>50540</v>
      </c>
      <c r="D52" s="8">
        <v>50571</v>
      </c>
      <c r="E52" s="8">
        <v>50601</v>
      </c>
      <c r="F52" s="8">
        <v>50632</v>
      </c>
      <c r="G52" s="8">
        <v>50663</v>
      </c>
      <c r="H52" s="8">
        <v>50693</v>
      </c>
      <c r="I52" s="8">
        <v>50724</v>
      </c>
      <c r="J52" s="8">
        <v>50754</v>
      </c>
      <c r="K52" s="8">
        <v>50785</v>
      </c>
      <c r="L52" s="8">
        <v>50816</v>
      </c>
      <c r="M52" s="8">
        <v>50844</v>
      </c>
    </row>
    <row r="53" spans="1:13" x14ac:dyDescent="0.25">
      <c r="A53" s="7">
        <v>2039</v>
      </c>
      <c r="B53" s="8">
        <v>50875</v>
      </c>
      <c r="C53" s="8">
        <v>50905</v>
      </c>
      <c r="D53" s="8">
        <v>50936</v>
      </c>
      <c r="E53" s="8">
        <v>50966</v>
      </c>
      <c r="F53" s="8">
        <v>50997</v>
      </c>
      <c r="G53" s="8">
        <v>51028</v>
      </c>
      <c r="H53" s="8">
        <v>51058</v>
      </c>
      <c r="I53" s="8">
        <v>51089</v>
      </c>
      <c r="J53" s="8">
        <v>51119</v>
      </c>
      <c r="K53" s="8">
        <v>51150</v>
      </c>
      <c r="L53" s="8">
        <v>51181</v>
      </c>
      <c r="M53" s="8">
        <v>51210</v>
      </c>
    </row>
    <row r="54" spans="1:13" x14ac:dyDescent="0.25">
      <c r="A54" s="7">
        <v>2040</v>
      </c>
      <c r="B54" s="8">
        <v>51241</v>
      </c>
      <c r="C54" s="8">
        <v>51271</v>
      </c>
      <c r="D54" s="8">
        <v>51302</v>
      </c>
      <c r="E54" s="8">
        <v>51332</v>
      </c>
      <c r="F54" s="8">
        <v>51363</v>
      </c>
      <c r="G54" s="8">
        <v>51394</v>
      </c>
      <c r="H54" s="8">
        <v>51424</v>
      </c>
      <c r="I54" s="8">
        <v>51455</v>
      </c>
      <c r="J54" s="8">
        <v>51485</v>
      </c>
      <c r="K54" s="8">
        <v>51516</v>
      </c>
      <c r="L54" s="8">
        <v>51547</v>
      </c>
      <c r="M54" s="8">
        <v>51575</v>
      </c>
    </row>
  </sheetData>
  <sheetProtection algorithmName="SHA-512" hashValue="UdbqrqHRW6tjW8KFg9hUAKXWgGH7ZBKo/P4ucwZKVZCCX2I4LmaWXwOiLG3qHI9gtBWiZ7cERlOOv45HYE7cBQ==" saltValue="RE5OLYOGfkZpHTF1ozRg6w==" spinCount="100000" sheet="1" objects="1" scenarios="1" formatColumns="0" formatRows="0"/>
  <mergeCells count="1">
    <mergeCell ref="A1:E1"/>
  </mergeCells>
  <pageMargins left="0.7" right="0.7" top="0.75" bottom="0.75" header="0.3" footer="0.3"/>
  <pageSetup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8D91-6BB8-42EC-B9A2-E4D054FA019C}">
  <dimension ref="A1:M54"/>
  <sheetViews>
    <sheetView zoomScaleNormal="100" zoomScaleSheetLayoutView="85" workbookViewId="0">
      <pane xSplit="1" ySplit="3" topLeftCell="B4" activePane="bottomRight" state="frozen"/>
      <selection sqref="A1:F1"/>
      <selection pane="topRight" sqref="A1:F1"/>
      <selection pane="bottomLeft" sqref="A1:F1"/>
      <selection pane="bottomRight" sqref="A1:F1"/>
    </sheetView>
  </sheetViews>
  <sheetFormatPr defaultColWidth="8.7109375" defaultRowHeight="15" x14ac:dyDescent="0.25"/>
  <cols>
    <col min="1" max="1" width="8.85546875" style="9" customWidth="1"/>
    <col min="2" max="13" width="11.7109375" style="9" customWidth="1"/>
  </cols>
  <sheetData>
    <row r="1" spans="1:13" ht="26.25" x14ac:dyDescent="0.4">
      <c r="A1" s="138" t="s">
        <v>55</v>
      </c>
      <c r="B1" s="139"/>
      <c r="C1" s="139"/>
      <c r="D1" s="139"/>
      <c r="E1" s="139"/>
      <c r="F1" s="140"/>
      <c r="G1" s="56"/>
    </row>
    <row r="3" spans="1:13" x14ac:dyDescent="0.25">
      <c r="A3" s="7" t="s">
        <v>3</v>
      </c>
      <c r="B3" s="7" t="s">
        <v>60</v>
      </c>
      <c r="C3" s="7" t="s">
        <v>61</v>
      </c>
      <c r="D3" s="7" t="s">
        <v>62</v>
      </c>
      <c r="E3" s="7" t="s">
        <v>63</v>
      </c>
      <c r="F3" s="7" t="s">
        <v>4</v>
      </c>
      <c r="G3" s="7" t="s">
        <v>64</v>
      </c>
      <c r="H3" s="7" t="s">
        <v>65</v>
      </c>
      <c r="I3" s="7" t="s">
        <v>66</v>
      </c>
      <c r="J3" s="7" t="s">
        <v>67</v>
      </c>
      <c r="K3" s="7" t="s">
        <v>68</v>
      </c>
      <c r="L3" s="7" t="s">
        <v>69</v>
      </c>
      <c r="M3" s="7" t="s">
        <v>70</v>
      </c>
    </row>
    <row r="4" spans="1:13" x14ac:dyDescent="0.25">
      <c r="A4" s="7">
        <v>1990</v>
      </c>
      <c r="B4" s="8">
        <v>33008</v>
      </c>
      <c r="C4" s="8">
        <v>33039</v>
      </c>
      <c r="D4" s="8">
        <v>33069</v>
      </c>
      <c r="E4" s="8">
        <v>33100</v>
      </c>
      <c r="F4" s="8">
        <v>33131</v>
      </c>
      <c r="G4" s="8">
        <v>33161</v>
      </c>
      <c r="H4" s="8">
        <v>33192</v>
      </c>
      <c r="I4" s="8">
        <v>33222</v>
      </c>
      <c r="J4" s="8">
        <v>33253</v>
      </c>
      <c r="K4" s="8">
        <v>33284</v>
      </c>
      <c r="L4" s="8">
        <v>33312</v>
      </c>
      <c r="M4" s="8">
        <v>33343</v>
      </c>
    </row>
    <row r="5" spans="1:13" x14ac:dyDescent="0.25">
      <c r="A5" s="7">
        <v>1991</v>
      </c>
      <c r="B5" s="8">
        <v>33373</v>
      </c>
      <c r="C5" s="8">
        <v>33404</v>
      </c>
      <c r="D5" s="8">
        <v>33434</v>
      </c>
      <c r="E5" s="8">
        <v>33465</v>
      </c>
      <c r="F5" s="8">
        <v>33496</v>
      </c>
      <c r="G5" s="8">
        <v>33526</v>
      </c>
      <c r="H5" s="8">
        <v>33557</v>
      </c>
      <c r="I5" s="8">
        <v>33587</v>
      </c>
      <c r="J5" s="8">
        <v>33618</v>
      </c>
      <c r="K5" s="8">
        <v>33649</v>
      </c>
      <c r="L5" s="8">
        <v>33678</v>
      </c>
      <c r="M5" s="8">
        <v>33709</v>
      </c>
    </row>
    <row r="6" spans="1:13" x14ac:dyDescent="0.25">
      <c r="A6" s="7">
        <v>1992</v>
      </c>
      <c r="B6" s="8">
        <v>33739</v>
      </c>
      <c r="C6" s="8">
        <v>33770</v>
      </c>
      <c r="D6" s="8">
        <v>33800</v>
      </c>
      <c r="E6" s="8">
        <v>33831</v>
      </c>
      <c r="F6" s="8">
        <v>33862</v>
      </c>
      <c r="G6" s="8">
        <v>33892</v>
      </c>
      <c r="H6" s="8">
        <v>33923</v>
      </c>
      <c r="I6" s="8">
        <v>33953</v>
      </c>
      <c r="J6" s="8">
        <v>33984</v>
      </c>
      <c r="K6" s="8">
        <v>34015</v>
      </c>
      <c r="L6" s="8">
        <v>34043</v>
      </c>
      <c r="M6" s="8">
        <v>34074</v>
      </c>
    </row>
    <row r="7" spans="1:13" x14ac:dyDescent="0.25">
      <c r="A7" s="7">
        <v>1993</v>
      </c>
      <c r="B7" s="8">
        <v>34104</v>
      </c>
      <c r="C7" s="8">
        <v>34135</v>
      </c>
      <c r="D7" s="8">
        <v>34165</v>
      </c>
      <c r="E7" s="8">
        <v>34196</v>
      </c>
      <c r="F7" s="8">
        <v>34227</v>
      </c>
      <c r="G7" s="8">
        <v>34257</v>
      </c>
      <c r="H7" s="8">
        <v>34288</v>
      </c>
      <c r="I7" s="8">
        <v>34318</v>
      </c>
      <c r="J7" s="8">
        <v>34349</v>
      </c>
      <c r="K7" s="8">
        <v>34380</v>
      </c>
      <c r="L7" s="8">
        <v>34408</v>
      </c>
      <c r="M7" s="8">
        <v>34439</v>
      </c>
    </row>
    <row r="8" spans="1:13" x14ac:dyDescent="0.25">
      <c r="A8" s="7">
        <v>1994</v>
      </c>
      <c r="B8" s="8">
        <v>34469</v>
      </c>
      <c r="C8" s="8">
        <v>34500</v>
      </c>
      <c r="D8" s="8">
        <v>34530</v>
      </c>
      <c r="E8" s="8">
        <v>34561</v>
      </c>
      <c r="F8" s="8">
        <v>34592</v>
      </c>
      <c r="G8" s="8">
        <v>34622</v>
      </c>
      <c r="H8" s="8">
        <v>34653</v>
      </c>
      <c r="I8" s="8">
        <v>34683</v>
      </c>
      <c r="J8" s="8">
        <v>34714</v>
      </c>
      <c r="K8" s="8">
        <v>34745</v>
      </c>
      <c r="L8" s="8">
        <v>34773</v>
      </c>
      <c r="M8" s="8">
        <v>34804</v>
      </c>
    </row>
    <row r="9" spans="1:13" x14ac:dyDescent="0.25">
      <c r="A9" s="7">
        <v>1995</v>
      </c>
      <c r="B9" s="8">
        <v>34834</v>
      </c>
      <c r="C9" s="8">
        <v>34865</v>
      </c>
      <c r="D9" s="8">
        <v>34895</v>
      </c>
      <c r="E9" s="8">
        <v>34926</v>
      </c>
      <c r="F9" s="8">
        <v>34957</v>
      </c>
      <c r="G9" s="8">
        <v>34987</v>
      </c>
      <c r="H9" s="8">
        <v>35018</v>
      </c>
      <c r="I9" s="8">
        <v>35048</v>
      </c>
      <c r="J9" s="8">
        <v>35079</v>
      </c>
      <c r="K9" s="8">
        <v>35110</v>
      </c>
      <c r="L9" s="8">
        <v>35139</v>
      </c>
      <c r="M9" s="8">
        <v>35170</v>
      </c>
    </row>
    <row r="10" spans="1:13" x14ac:dyDescent="0.25">
      <c r="A10" s="7">
        <v>1996</v>
      </c>
      <c r="B10" s="8">
        <v>35200</v>
      </c>
      <c r="C10" s="8">
        <v>35231</v>
      </c>
      <c r="D10" s="8">
        <v>35261</v>
      </c>
      <c r="E10" s="8">
        <v>35292</v>
      </c>
      <c r="F10" s="8">
        <v>35323</v>
      </c>
      <c r="G10" s="8">
        <v>35353</v>
      </c>
      <c r="H10" s="8">
        <v>35384</v>
      </c>
      <c r="I10" s="8">
        <v>35414</v>
      </c>
      <c r="J10" s="8">
        <v>35445</v>
      </c>
      <c r="K10" s="8">
        <v>35476</v>
      </c>
      <c r="L10" s="8">
        <v>35504</v>
      </c>
      <c r="M10" s="8">
        <v>35535</v>
      </c>
    </row>
    <row r="11" spans="1:13" x14ac:dyDescent="0.25">
      <c r="A11" s="7">
        <v>1997</v>
      </c>
      <c r="B11" s="8">
        <v>35565</v>
      </c>
      <c r="C11" s="8">
        <v>35596</v>
      </c>
      <c r="D11" s="8">
        <v>35626</v>
      </c>
      <c r="E11" s="8">
        <v>35657</v>
      </c>
      <c r="F11" s="8">
        <v>35688</v>
      </c>
      <c r="G11" s="8">
        <v>35718</v>
      </c>
      <c r="H11" s="8">
        <v>35749</v>
      </c>
      <c r="I11" s="8">
        <v>35779</v>
      </c>
      <c r="J11" s="8">
        <v>35810</v>
      </c>
      <c r="K11" s="8">
        <v>35841</v>
      </c>
      <c r="L11" s="8">
        <v>35869</v>
      </c>
      <c r="M11" s="8">
        <v>35900</v>
      </c>
    </row>
    <row r="12" spans="1:13" x14ac:dyDescent="0.25">
      <c r="A12" s="7">
        <v>1998</v>
      </c>
      <c r="B12" s="8">
        <v>35930</v>
      </c>
      <c r="C12" s="8">
        <v>35961</v>
      </c>
      <c r="D12" s="8">
        <v>35991</v>
      </c>
      <c r="E12" s="8">
        <v>36022</v>
      </c>
      <c r="F12" s="8">
        <v>36053</v>
      </c>
      <c r="G12" s="8">
        <v>36083</v>
      </c>
      <c r="H12" s="8">
        <v>36114</v>
      </c>
      <c r="I12" s="8">
        <v>36144</v>
      </c>
      <c r="J12" s="8">
        <v>36175</v>
      </c>
      <c r="K12" s="8">
        <v>36206</v>
      </c>
      <c r="L12" s="8">
        <v>36234</v>
      </c>
      <c r="M12" s="8">
        <v>36265</v>
      </c>
    </row>
    <row r="13" spans="1:13" x14ac:dyDescent="0.25">
      <c r="A13" s="7">
        <v>1999</v>
      </c>
      <c r="B13" s="8">
        <v>36295</v>
      </c>
      <c r="C13" s="8">
        <v>36326</v>
      </c>
      <c r="D13" s="8">
        <v>36356</v>
      </c>
      <c r="E13" s="8">
        <v>36387</v>
      </c>
      <c r="F13" s="8">
        <v>36418</v>
      </c>
      <c r="G13" s="8">
        <v>36448</v>
      </c>
      <c r="H13" s="8">
        <v>36479</v>
      </c>
      <c r="I13" s="8">
        <v>36509</v>
      </c>
      <c r="J13" s="8">
        <v>36540</v>
      </c>
      <c r="K13" s="8">
        <v>36571</v>
      </c>
      <c r="L13" s="8">
        <v>36600</v>
      </c>
      <c r="M13" s="8">
        <v>36631</v>
      </c>
    </row>
    <row r="14" spans="1:13" x14ac:dyDescent="0.25">
      <c r="A14" s="7">
        <v>2000</v>
      </c>
      <c r="B14" s="8">
        <v>36661</v>
      </c>
      <c r="C14" s="8">
        <v>36692</v>
      </c>
      <c r="D14" s="8">
        <v>36722</v>
      </c>
      <c r="E14" s="8">
        <v>36753</v>
      </c>
      <c r="F14" s="8">
        <v>36784</v>
      </c>
      <c r="G14" s="8">
        <v>36814</v>
      </c>
      <c r="H14" s="8">
        <v>36845</v>
      </c>
      <c r="I14" s="8">
        <v>36875</v>
      </c>
      <c r="J14" s="8">
        <v>36906</v>
      </c>
      <c r="K14" s="8">
        <v>36937</v>
      </c>
      <c r="L14" s="8">
        <v>36965</v>
      </c>
      <c r="M14" s="8">
        <v>36996</v>
      </c>
    </row>
    <row r="15" spans="1:13" x14ac:dyDescent="0.25">
      <c r="A15" s="7">
        <v>2001</v>
      </c>
      <c r="B15" s="8">
        <v>37026</v>
      </c>
      <c r="C15" s="8">
        <v>37057</v>
      </c>
      <c r="D15" s="8">
        <v>37087</v>
      </c>
      <c r="E15" s="8">
        <v>37118</v>
      </c>
      <c r="F15" s="8">
        <v>37149</v>
      </c>
      <c r="G15" s="8">
        <v>37179</v>
      </c>
      <c r="H15" s="8">
        <v>37210</v>
      </c>
      <c r="I15" s="8">
        <v>37240</v>
      </c>
      <c r="J15" s="8">
        <v>37271</v>
      </c>
      <c r="K15" s="8">
        <v>37302</v>
      </c>
      <c r="L15" s="8">
        <v>37330</v>
      </c>
      <c r="M15" s="8">
        <v>37361</v>
      </c>
    </row>
    <row r="16" spans="1:13" x14ac:dyDescent="0.25">
      <c r="A16" s="7">
        <v>2002</v>
      </c>
      <c r="B16" s="8">
        <v>37391</v>
      </c>
      <c r="C16" s="8">
        <v>37422</v>
      </c>
      <c r="D16" s="8">
        <v>37452</v>
      </c>
      <c r="E16" s="8">
        <v>37483</v>
      </c>
      <c r="F16" s="8">
        <v>37514</v>
      </c>
      <c r="G16" s="8">
        <v>37544</v>
      </c>
      <c r="H16" s="8">
        <v>37575</v>
      </c>
      <c r="I16" s="8">
        <v>37605</v>
      </c>
      <c r="J16" s="8">
        <v>37636</v>
      </c>
      <c r="K16" s="8">
        <v>37667</v>
      </c>
      <c r="L16" s="8">
        <v>37695</v>
      </c>
      <c r="M16" s="8">
        <v>37726</v>
      </c>
    </row>
    <row r="17" spans="1:13" x14ac:dyDescent="0.25">
      <c r="A17" s="7">
        <v>2003</v>
      </c>
      <c r="B17" s="8">
        <v>37756</v>
      </c>
      <c r="C17" s="8">
        <v>37787</v>
      </c>
      <c r="D17" s="8">
        <v>37817</v>
      </c>
      <c r="E17" s="8">
        <v>37848</v>
      </c>
      <c r="F17" s="8">
        <v>37879</v>
      </c>
      <c r="G17" s="8">
        <v>37909</v>
      </c>
      <c r="H17" s="8">
        <v>37940</v>
      </c>
      <c r="I17" s="8">
        <v>37970</v>
      </c>
      <c r="J17" s="8">
        <v>38001</v>
      </c>
      <c r="K17" s="8">
        <v>38032</v>
      </c>
      <c r="L17" s="8">
        <v>38061</v>
      </c>
      <c r="M17" s="8">
        <v>38092</v>
      </c>
    </row>
    <row r="18" spans="1:13" x14ac:dyDescent="0.25">
      <c r="A18" s="7">
        <v>2004</v>
      </c>
      <c r="B18" s="8">
        <v>38122</v>
      </c>
      <c r="C18" s="8">
        <v>38153</v>
      </c>
      <c r="D18" s="8">
        <v>38183</v>
      </c>
      <c r="E18" s="8">
        <v>38214</v>
      </c>
      <c r="F18" s="8">
        <v>38245</v>
      </c>
      <c r="G18" s="8">
        <v>38275</v>
      </c>
      <c r="H18" s="8">
        <v>38306</v>
      </c>
      <c r="I18" s="8">
        <v>38336</v>
      </c>
      <c r="J18" s="8">
        <v>38367</v>
      </c>
      <c r="K18" s="8">
        <v>38398</v>
      </c>
      <c r="L18" s="8">
        <v>38426</v>
      </c>
      <c r="M18" s="8">
        <v>38457</v>
      </c>
    </row>
    <row r="19" spans="1:13" x14ac:dyDescent="0.25">
      <c r="A19" s="7">
        <v>2005</v>
      </c>
      <c r="B19" s="8">
        <v>38487</v>
      </c>
      <c r="C19" s="8">
        <v>38518</v>
      </c>
      <c r="D19" s="8">
        <v>38548</v>
      </c>
      <c r="E19" s="8">
        <v>38579</v>
      </c>
      <c r="F19" s="8">
        <v>38610</v>
      </c>
      <c r="G19" s="8">
        <v>38640</v>
      </c>
      <c r="H19" s="8">
        <v>38671</v>
      </c>
      <c r="I19" s="8">
        <v>38701</v>
      </c>
      <c r="J19" s="8">
        <v>38732</v>
      </c>
      <c r="K19" s="8">
        <v>38763</v>
      </c>
      <c r="L19" s="8">
        <v>38791</v>
      </c>
      <c r="M19" s="8">
        <v>38822</v>
      </c>
    </row>
    <row r="20" spans="1:13" x14ac:dyDescent="0.25">
      <c r="A20" s="7">
        <v>2006</v>
      </c>
      <c r="B20" s="8">
        <v>38852</v>
      </c>
      <c r="C20" s="8">
        <v>38883</v>
      </c>
      <c r="D20" s="8">
        <v>38913</v>
      </c>
      <c r="E20" s="8">
        <v>38944</v>
      </c>
      <c r="F20" s="8">
        <v>38975</v>
      </c>
      <c r="G20" s="8">
        <v>39005</v>
      </c>
      <c r="H20" s="8">
        <v>39036</v>
      </c>
      <c r="I20" s="8">
        <v>39066</v>
      </c>
      <c r="J20" s="8">
        <v>39097</v>
      </c>
      <c r="K20" s="8">
        <v>39128</v>
      </c>
      <c r="L20" s="8">
        <v>39156</v>
      </c>
      <c r="M20" s="8">
        <v>39187</v>
      </c>
    </row>
    <row r="21" spans="1:13" x14ac:dyDescent="0.25">
      <c r="A21" s="7">
        <v>2007</v>
      </c>
      <c r="B21" s="8">
        <v>39217</v>
      </c>
      <c r="C21" s="8">
        <v>39248</v>
      </c>
      <c r="D21" s="8">
        <v>39278</v>
      </c>
      <c r="E21" s="8">
        <v>39309</v>
      </c>
      <c r="F21" s="8">
        <v>39340</v>
      </c>
      <c r="G21" s="8">
        <v>39370</v>
      </c>
      <c r="H21" s="8">
        <v>39401</v>
      </c>
      <c r="I21" s="8">
        <v>39431</v>
      </c>
      <c r="J21" s="8">
        <v>39462</v>
      </c>
      <c r="K21" s="8">
        <v>39493</v>
      </c>
      <c r="L21" s="8">
        <v>39522</v>
      </c>
      <c r="M21" s="8">
        <v>39553</v>
      </c>
    </row>
    <row r="22" spans="1:13" x14ac:dyDescent="0.25">
      <c r="A22" s="7">
        <v>2008</v>
      </c>
      <c r="B22" s="8">
        <v>39583</v>
      </c>
      <c r="C22" s="8">
        <v>39614</v>
      </c>
      <c r="D22" s="8">
        <v>39644</v>
      </c>
      <c r="E22" s="8">
        <v>39675</v>
      </c>
      <c r="F22" s="8">
        <v>39706</v>
      </c>
      <c r="G22" s="8">
        <v>39736</v>
      </c>
      <c r="H22" s="8">
        <v>39767</v>
      </c>
      <c r="I22" s="8">
        <v>39797</v>
      </c>
      <c r="J22" s="8">
        <v>39828</v>
      </c>
      <c r="K22" s="8">
        <v>39859</v>
      </c>
      <c r="L22" s="8">
        <v>39887</v>
      </c>
      <c r="M22" s="8">
        <v>39918</v>
      </c>
    </row>
    <row r="23" spans="1:13" x14ac:dyDescent="0.25">
      <c r="A23" s="7">
        <v>2009</v>
      </c>
      <c r="B23" s="8">
        <v>39948</v>
      </c>
      <c r="C23" s="8">
        <v>39979</v>
      </c>
      <c r="D23" s="8">
        <v>40009</v>
      </c>
      <c r="E23" s="8">
        <v>40040</v>
      </c>
      <c r="F23" s="8">
        <v>40071</v>
      </c>
      <c r="G23" s="8">
        <v>40101</v>
      </c>
      <c r="H23" s="8">
        <v>40132</v>
      </c>
      <c r="I23" s="8">
        <v>40162</v>
      </c>
      <c r="J23" s="8">
        <v>40193</v>
      </c>
      <c r="K23" s="8">
        <v>40224</v>
      </c>
      <c r="L23" s="8">
        <v>40252</v>
      </c>
      <c r="M23" s="8">
        <v>40283</v>
      </c>
    </row>
    <row r="24" spans="1:13" x14ac:dyDescent="0.25">
      <c r="A24" s="7">
        <v>2010</v>
      </c>
      <c r="B24" s="8">
        <v>40313</v>
      </c>
      <c r="C24" s="8">
        <v>40344</v>
      </c>
      <c r="D24" s="8">
        <v>40374</v>
      </c>
      <c r="E24" s="8">
        <v>40405</v>
      </c>
      <c r="F24" s="8">
        <v>40436</v>
      </c>
      <c r="G24" s="8">
        <v>40466</v>
      </c>
      <c r="H24" s="8">
        <v>40497</v>
      </c>
      <c r="I24" s="8">
        <v>40527</v>
      </c>
      <c r="J24" s="8">
        <v>40558</v>
      </c>
      <c r="K24" s="8">
        <v>40589</v>
      </c>
      <c r="L24" s="8">
        <v>40617</v>
      </c>
      <c r="M24" s="8">
        <v>40648</v>
      </c>
    </row>
    <row r="25" spans="1:13" x14ac:dyDescent="0.25">
      <c r="A25" s="7">
        <v>2011</v>
      </c>
      <c r="B25" s="8">
        <v>40678</v>
      </c>
      <c r="C25" s="8">
        <v>40709</v>
      </c>
      <c r="D25" s="8">
        <v>40739</v>
      </c>
      <c r="E25" s="8">
        <v>40770</v>
      </c>
      <c r="F25" s="8">
        <v>40801</v>
      </c>
      <c r="G25" s="8">
        <v>40831</v>
      </c>
      <c r="H25" s="8">
        <v>40862</v>
      </c>
      <c r="I25" s="8">
        <v>40892</v>
      </c>
      <c r="J25" s="8">
        <v>40923</v>
      </c>
      <c r="K25" s="8">
        <v>40954</v>
      </c>
      <c r="L25" s="8">
        <v>40983</v>
      </c>
      <c r="M25" s="8">
        <v>41014</v>
      </c>
    </row>
    <row r="26" spans="1:13" x14ac:dyDescent="0.25">
      <c r="A26" s="7">
        <v>2012</v>
      </c>
      <c r="B26" s="8">
        <v>41044</v>
      </c>
      <c r="C26" s="8">
        <v>41075</v>
      </c>
      <c r="D26" s="8">
        <v>41105</v>
      </c>
      <c r="E26" s="8">
        <v>41136</v>
      </c>
      <c r="F26" s="8">
        <v>41167</v>
      </c>
      <c r="G26" s="8">
        <v>41197</v>
      </c>
      <c r="H26" s="8">
        <v>41228</v>
      </c>
      <c r="I26" s="8">
        <v>41258</v>
      </c>
      <c r="J26" s="8">
        <v>41289</v>
      </c>
      <c r="K26" s="8">
        <v>41320</v>
      </c>
      <c r="L26" s="8">
        <v>41348</v>
      </c>
      <c r="M26" s="8">
        <v>41379</v>
      </c>
    </row>
    <row r="27" spans="1:13" x14ac:dyDescent="0.25">
      <c r="A27" s="7">
        <v>2013</v>
      </c>
      <c r="B27" s="8">
        <v>41409</v>
      </c>
      <c r="C27" s="8">
        <v>41440</v>
      </c>
      <c r="D27" s="8">
        <v>41470</v>
      </c>
      <c r="E27" s="8">
        <v>41501</v>
      </c>
      <c r="F27" s="8">
        <v>41532</v>
      </c>
      <c r="G27" s="8">
        <v>41562</v>
      </c>
      <c r="H27" s="8">
        <v>41593</v>
      </c>
      <c r="I27" s="8">
        <v>41623</v>
      </c>
      <c r="J27" s="8">
        <v>41654</v>
      </c>
      <c r="K27" s="8">
        <v>41685</v>
      </c>
      <c r="L27" s="8">
        <v>41713</v>
      </c>
      <c r="M27" s="8">
        <v>41744</v>
      </c>
    </row>
    <row r="28" spans="1:13" x14ac:dyDescent="0.25">
      <c r="A28" s="7">
        <v>2014</v>
      </c>
      <c r="B28" s="8">
        <v>41774</v>
      </c>
      <c r="C28" s="8">
        <v>41805</v>
      </c>
      <c r="D28" s="8">
        <v>41835</v>
      </c>
      <c r="E28" s="8">
        <v>41866</v>
      </c>
      <c r="F28" s="8">
        <v>41897</v>
      </c>
      <c r="G28" s="8">
        <v>41927</v>
      </c>
      <c r="H28" s="8">
        <v>41958</v>
      </c>
      <c r="I28" s="8">
        <v>41988</v>
      </c>
      <c r="J28" s="8">
        <v>42019</v>
      </c>
      <c r="K28" s="8">
        <v>42050</v>
      </c>
      <c r="L28" s="8">
        <v>42078</v>
      </c>
      <c r="M28" s="8">
        <v>42109</v>
      </c>
    </row>
    <row r="29" spans="1:13" x14ac:dyDescent="0.25">
      <c r="A29" s="7">
        <v>2015</v>
      </c>
      <c r="B29" s="8">
        <v>42139</v>
      </c>
      <c r="C29" s="8">
        <v>42170</v>
      </c>
      <c r="D29" s="8">
        <v>42200</v>
      </c>
      <c r="E29" s="8">
        <v>42231</v>
      </c>
      <c r="F29" s="8">
        <v>42262</v>
      </c>
      <c r="G29" s="8">
        <v>42292</v>
      </c>
      <c r="H29" s="8">
        <v>42323</v>
      </c>
      <c r="I29" s="8">
        <v>42353</v>
      </c>
      <c r="J29" s="8">
        <v>42384</v>
      </c>
      <c r="K29" s="8">
        <v>42415</v>
      </c>
      <c r="L29" s="8">
        <v>42444</v>
      </c>
      <c r="M29" s="8">
        <v>42475</v>
      </c>
    </row>
    <row r="30" spans="1:13" x14ac:dyDescent="0.25">
      <c r="A30" s="7">
        <v>2016</v>
      </c>
      <c r="B30" s="8">
        <v>42505</v>
      </c>
      <c r="C30" s="8">
        <v>42536</v>
      </c>
      <c r="D30" s="8">
        <v>42566</v>
      </c>
      <c r="E30" s="8">
        <v>42597</v>
      </c>
      <c r="F30" s="8">
        <v>42628</v>
      </c>
      <c r="G30" s="8">
        <v>42658</v>
      </c>
      <c r="H30" s="8">
        <v>42689</v>
      </c>
      <c r="I30" s="8">
        <v>42719</v>
      </c>
      <c r="J30" s="8">
        <v>42750</v>
      </c>
      <c r="K30" s="8">
        <v>42781</v>
      </c>
      <c r="L30" s="8">
        <v>42809</v>
      </c>
      <c r="M30" s="8">
        <v>42840</v>
      </c>
    </row>
    <row r="31" spans="1:13" x14ac:dyDescent="0.25">
      <c r="A31" s="7">
        <v>2017</v>
      </c>
      <c r="B31" s="8">
        <v>42870</v>
      </c>
      <c r="C31" s="8">
        <v>42901</v>
      </c>
      <c r="D31" s="8">
        <v>42931</v>
      </c>
      <c r="E31" s="8">
        <v>42962</v>
      </c>
      <c r="F31" s="8">
        <v>42993</v>
      </c>
      <c r="G31" s="8">
        <v>43023</v>
      </c>
      <c r="H31" s="8">
        <v>43054</v>
      </c>
      <c r="I31" s="8">
        <v>43084</v>
      </c>
      <c r="J31" s="8">
        <v>43115</v>
      </c>
      <c r="K31" s="8">
        <v>43146</v>
      </c>
      <c r="L31" s="8">
        <v>43174</v>
      </c>
      <c r="M31" s="8">
        <v>43205</v>
      </c>
    </row>
    <row r="32" spans="1:13" x14ac:dyDescent="0.25">
      <c r="A32" s="7">
        <v>2018</v>
      </c>
      <c r="B32" s="8">
        <v>43235</v>
      </c>
      <c r="C32" s="8">
        <v>43266</v>
      </c>
      <c r="D32" s="8">
        <v>43296</v>
      </c>
      <c r="E32" s="8">
        <v>43327</v>
      </c>
      <c r="F32" s="8">
        <v>43358</v>
      </c>
      <c r="G32" s="8">
        <v>43388</v>
      </c>
      <c r="H32" s="8">
        <v>43419</v>
      </c>
      <c r="I32" s="8">
        <v>43449</v>
      </c>
      <c r="J32" s="8">
        <v>43480</v>
      </c>
      <c r="K32" s="8">
        <v>43511</v>
      </c>
      <c r="L32" s="8">
        <v>43539</v>
      </c>
      <c r="M32" s="8">
        <v>43570</v>
      </c>
    </row>
    <row r="33" spans="1:13" x14ac:dyDescent="0.25">
      <c r="A33" s="7">
        <v>2019</v>
      </c>
      <c r="B33" s="8">
        <v>43600</v>
      </c>
      <c r="C33" s="8">
        <v>43631</v>
      </c>
      <c r="D33" s="8">
        <v>43661</v>
      </c>
      <c r="E33" s="8">
        <v>43692</v>
      </c>
      <c r="F33" s="8">
        <v>43723</v>
      </c>
      <c r="G33" s="8">
        <v>43753</v>
      </c>
      <c r="H33" s="8">
        <v>43784</v>
      </c>
      <c r="I33" s="8">
        <v>43814</v>
      </c>
      <c r="J33" s="8">
        <v>43845</v>
      </c>
      <c r="K33" s="8">
        <v>43876</v>
      </c>
      <c r="L33" s="8">
        <v>43905</v>
      </c>
      <c r="M33" s="8">
        <v>43936</v>
      </c>
    </row>
    <row r="34" spans="1:13" x14ac:dyDescent="0.25">
      <c r="A34" s="7">
        <v>2020</v>
      </c>
      <c r="B34" s="8">
        <v>43966</v>
      </c>
      <c r="C34" s="8">
        <v>43997</v>
      </c>
      <c r="D34" s="8">
        <v>44027</v>
      </c>
      <c r="E34" s="8">
        <v>44058</v>
      </c>
      <c r="F34" s="8">
        <v>44089</v>
      </c>
      <c r="G34" s="8">
        <v>44119</v>
      </c>
      <c r="H34" s="8">
        <v>44150</v>
      </c>
      <c r="I34" s="8">
        <v>44180</v>
      </c>
      <c r="J34" s="8">
        <v>44211</v>
      </c>
      <c r="K34" s="8">
        <v>44242</v>
      </c>
      <c r="L34" s="8">
        <v>44270</v>
      </c>
      <c r="M34" s="8">
        <v>44301</v>
      </c>
    </row>
    <row r="35" spans="1:13" x14ac:dyDescent="0.25">
      <c r="A35" s="7">
        <v>2021</v>
      </c>
      <c r="B35" s="8">
        <v>44331</v>
      </c>
      <c r="C35" s="8">
        <v>44362</v>
      </c>
      <c r="D35" s="8">
        <v>44392</v>
      </c>
      <c r="E35" s="8">
        <v>44423</v>
      </c>
      <c r="F35" s="8">
        <v>44454</v>
      </c>
      <c r="G35" s="8">
        <v>44484</v>
      </c>
      <c r="H35" s="8">
        <v>44515</v>
      </c>
      <c r="I35" s="8">
        <v>44545</v>
      </c>
      <c r="J35" s="8">
        <v>44576</v>
      </c>
      <c r="K35" s="8">
        <v>44607</v>
      </c>
      <c r="L35" s="8">
        <v>44635</v>
      </c>
      <c r="M35" s="8">
        <v>44666</v>
      </c>
    </row>
    <row r="36" spans="1:13" x14ac:dyDescent="0.25">
      <c r="A36" s="7">
        <v>2022</v>
      </c>
      <c r="B36" s="8">
        <v>44696</v>
      </c>
      <c r="C36" s="8">
        <v>44727</v>
      </c>
      <c r="D36" s="8">
        <v>44757</v>
      </c>
      <c r="E36" s="8">
        <v>44788</v>
      </c>
      <c r="F36" s="8">
        <v>44819</v>
      </c>
      <c r="G36" s="8">
        <v>44849</v>
      </c>
      <c r="H36" s="8">
        <v>44880</v>
      </c>
      <c r="I36" s="8">
        <v>44910</v>
      </c>
      <c r="J36" s="8">
        <v>44941</v>
      </c>
      <c r="K36" s="8">
        <v>44972</v>
      </c>
      <c r="L36" s="8">
        <v>45000</v>
      </c>
      <c r="M36" s="8">
        <v>45031</v>
      </c>
    </row>
    <row r="37" spans="1:13" x14ac:dyDescent="0.25">
      <c r="A37" s="7">
        <v>2023</v>
      </c>
      <c r="B37" s="8">
        <v>45061</v>
      </c>
      <c r="C37" s="8">
        <v>45092</v>
      </c>
      <c r="D37" s="8">
        <v>45122</v>
      </c>
      <c r="E37" s="8">
        <v>45153</v>
      </c>
      <c r="F37" s="8">
        <v>45184</v>
      </c>
      <c r="G37" s="8">
        <v>45214</v>
      </c>
      <c r="H37" s="8">
        <v>45245</v>
      </c>
      <c r="I37" s="8">
        <v>45275</v>
      </c>
      <c r="J37" s="8">
        <v>45306</v>
      </c>
      <c r="K37" s="8">
        <v>45337</v>
      </c>
      <c r="L37" s="8">
        <v>45366</v>
      </c>
      <c r="M37" s="8">
        <v>45397</v>
      </c>
    </row>
    <row r="38" spans="1:13" x14ac:dyDescent="0.25">
      <c r="A38" s="7">
        <v>2024</v>
      </c>
      <c r="B38" s="8">
        <v>45427</v>
      </c>
      <c r="C38" s="8">
        <v>45458</v>
      </c>
      <c r="D38" s="8">
        <v>45488</v>
      </c>
      <c r="E38" s="8">
        <v>45519</v>
      </c>
      <c r="F38" s="8">
        <v>45550</v>
      </c>
      <c r="G38" s="8">
        <v>45580</v>
      </c>
      <c r="H38" s="8">
        <v>45611</v>
      </c>
      <c r="I38" s="8">
        <v>45641</v>
      </c>
      <c r="J38" s="8">
        <v>45672</v>
      </c>
      <c r="K38" s="8">
        <v>45703</v>
      </c>
      <c r="L38" s="8">
        <v>45731</v>
      </c>
      <c r="M38" s="8">
        <v>45762</v>
      </c>
    </row>
    <row r="39" spans="1:13" x14ac:dyDescent="0.25">
      <c r="A39" s="7">
        <v>2025</v>
      </c>
      <c r="B39" s="8">
        <v>45792</v>
      </c>
      <c r="C39" s="8">
        <v>45823</v>
      </c>
      <c r="D39" s="8">
        <v>45853</v>
      </c>
      <c r="E39" s="8">
        <v>45884</v>
      </c>
      <c r="F39" s="8">
        <v>45915</v>
      </c>
      <c r="G39" s="8">
        <v>45945</v>
      </c>
      <c r="H39" s="8">
        <v>45976</v>
      </c>
      <c r="I39" s="8">
        <v>46006</v>
      </c>
      <c r="J39" s="8">
        <v>46037</v>
      </c>
      <c r="K39" s="8">
        <v>46068</v>
      </c>
      <c r="L39" s="8">
        <v>46096</v>
      </c>
      <c r="M39" s="8">
        <v>46127</v>
      </c>
    </row>
    <row r="40" spans="1:13" x14ac:dyDescent="0.25">
      <c r="A40" s="7">
        <v>2026</v>
      </c>
      <c r="B40" s="8">
        <v>46157</v>
      </c>
      <c r="C40" s="8">
        <v>46188</v>
      </c>
      <c r="D40" s="8">
        <v>46218</v>
      </c>
      <c r="E40" s="8">
        <v>46249</v>
      </c>
      <c r="F40" s="8">
        <v>46280</v>
      </c>
      <c r="G40" s="8">
        <v>46310</v>
      </c>
      <c r="H40" s="8">
        <v>46341</v>
      </c>
      <c r="I40" s="8">
        <v>46371</v>
      </c>
      <c r="J40" s="8">
        <v>46402</v>
      </c>
      <c r="K40" s="8">
        <v>46433</v>
      </c>
      <c r="L40" s="8">
        <v>46461</v>
      </c>
      <c r="M40" s="8">
        <v>46492</v>
      </c>
    </row>
    <row r="41" spans="1:13" x14ac:dyDescent="0.25">
      <c r="A41" s="7">
        <v>2027</v>
      </c>
      <c r="B41" s="8">
        <v>46522</v>
      </c>
      <c r="C41" s="8">
        <v>46553</v>
      </c>
      <c r="D41" s="8">
        <v>46583</v>
      </c>
      <c r="E41" s="8">
        <v>46614</v>
      </c>
      <c r="F41" s="8">
        <v>46645</v>
      </c>
      <c r="G41" s="8">
        <v>46675</v>
      </c>
      <c r="H41" s="8">
        <v>46706</v>
      </c>
      <c r="I41" s="8">
        <v>46736</v>
      </c>
      <c r="J41" s="8">
        <v>46767</v>
      </c>
      <c r="K41" s="8">
        <v>46798</v>
      </c>
      <c r="L41" s="8">
        <v>46827</v>
      </c>
      <c r="M41" s="8">
        <v>46858</v>
      </c>
    </row>
    <row r="42" spans="1:13" x14ac:dyDescent="0.25">
      <c r="A42" s="7">
        <v>2028</v>
      </c>
      <c r="B42" s="8">
        <v>46888</v>
      </c>
      <c r="C42" s="8">
        <v>46919</v>
      </c>
      <c r="D42" s="8">
        <v>46949</v>
      </c>
      <c r="E42" s="8">
        <v>46980</v>
      </c>
      <c r="F42" s="8">
        <v>47011</v>
      </c>
      <c r="G42" s="8">
        <v>47041</v>
      </c>
      <c r="H42" s="8">
        <v>47072</v>
      </c>
      <c r="I42" s="8">
        <v>47102</v>
      </c>
      <c r="J42" s="8">
        <v>47133</v>
      </c>
      <c r="K42" s="8">
        <v>47164</v>
      </c>
      <c r="L42" s="8">
        <v>47192</v>
      </c>
      <c r="M42" s="8">
        <v>47223</v>
      </c>
    </row>
    <row r="43" spans="1:13" x14ac:dyDescent="0.25">
      <c r="A43" s="7">
        <v>2029</v>
      </c>
      <c r="B43" s="8">
        <v>47253</v>
      </c>
      <c r="C43" s="8">
        <v>47284</v>
      </c>
      <c r="D43" s="8">
        <v>47314</v>
      </c>
      <c r="E43" s="8">
        <v>47345</v>
      </c>
      <c r="F43" s="8">
        <v>47376</v>
      </c>
      <c r="G43" s="8">
        <v>47406</v>
      </c>
      <c r="H43" s="8">
        <v>47437</v>
      </c>
      <c r="I43" s="8">
        <v>47467</v>
      </c>
      <c r="J43" s="8">
        <v>47498</v>
      </c>
      <c r="K43" s="8">
        <v>47529</v>
      </c>
      <c r="L43" s="8">
        <v>47557</v>
      </c>
      <c r="M43" s="8">
        <v>47588</v>
      </c>
    </row>
    <row r="44" spans="1:13" x14ac:dyDescent="0.25">
      <c r="A44" s="7">
        <v>2030</v>
      </c>
      <c r="B44" s="8">
        <v>47618</v>
      </c>
      <c r="C44" s="8">
        <v>47649</v>
      </c>
      <c r="D44" s="8">
        <v>47679</v>
      </c>
      <c r="E44" s="8">
        <v>47710</v>
      </c>
      <c r="F44" s="8">
        <v>47741</v>
      </c>
      <c r="G44" s="8">
        <v>47771</v>
      </c>
      <c r="H44" s="8">
        <v>47802</v>
      </c>
      <c r="I44" s="8">
        <v>47832</v>
      </c>
      <c r="J44" s="8">
        <v>47863</v>
      </c>
      <c r="K44" s="8">
        <v>47894</v>
      </c>
      <c r="L44" s="8">
        <v>47922</v>
      </c>
      <c r="M44" s="8">
        <v>47953</v>
      </c>
    </row>
    <row r="45" spans="1:13" x14ac:dyDescent="0.25">
      <c r="A45" s="7">
        <v>2031</v>
      </c>
      <c r="B45" s="8">
        <v>47983</v>
      </c>
      <c r="C45" s="8">
        <v>48014</v>
      </c>
      <c r="D45" s="8">
        <v>48044</v>
      </c>
      <c r="E45" s="8">
        <v>48075</v>
      </c>
      <c r="F45" s="8">
        <v>48106</v>
      </c>
      <c r="G45" s="8">
        <v>48136</v>
      </c>
      <c r="H45" s="8">
        <v>48167</v>
      </c>
      <c r="I45" s="8">
        <v>48197</v>
      </c>
      <c r="J45" s="8">
        <v>48228</v>
      </c>
      <c r="K45" s="8">
        <v>48259</v>
      </c>
      <c r="L45" s="8">
        <v>48288</v>
      </c>
      <c r="M45" s="8">
        <v>48319</v>
      </c>
    </row>
    <row r="46" spans="1:13" x14ac:dyDescent="0.25">
      <c r="A46" s="7">
        <v>2032</v>
      </c>
      <c r="B46" s="8">
        <v>48349</v>
      </c>
      <c r="C46" s="8">
        <v>48380</v>
      </c>
      <c r="D46" s="8">
        <v>48410</v>
      </c>
      <c r="E46" s="8">
        <v>48441</v>
      </c>
      <c r="F46" s="8">
        <v>48472</v>
      </c>
      <c r="G46" s="8">
        <v>48502</v>
      </c>
      <c r="H46" s="8">
        <v>48533</v>
      </c>
      <c r="I46" s="8">
        <v>48563</v>
      </c>
      <c r="J46" s="8">
        <v>48594</v>
      </c>
      <c r="K46" s="8">
        <v>48625</v>
      </c>
      <c r="L46" s="8">
        <v>48653</v>
      </c>
      <c r="M46" s="8">
        <v>48684</v>
      </c>
    </row>
    <row r="47" spans="1:13" x14ac:dyDescent="0.25">
      <c r="A47" s="7">
        <v>2033</v>
      </c>
      <c r="B47" s="8">
        <v>48714</v>
      </c>
      <c r="C47" s="8">
        <v>48745</v>
      </c>
      <c r="D47" s="8">
        <v>48775</v>
      </c>
      <c r="E47" s="8">
        <v>48806</v>
      </c>
      <c r="F47" s="8">
        <v>48837</v>
      </c>
      <c r="G47" s="8">
        <v>48867</v>
      </c>
      <c r="H47" s="8">
        <v>48898</v>
      </c>
      <c r="I47" s="8">
        <v>48928</v>
      </c>
      <c r="J47" s="8">
        <v>48959</v>
      </c>
      <c r="K47" s="8">
        <v>48990</v>
      </c>
      <c r="L47" s="8">
        <v>49018</v>
      </c>
      <c r="M47" s="8">
        <v>49049</v>
      </c>
    </row>
    <row r="48" spans="1:13" x14ac:dyDescent="0.25">
      <c r="A48" s="7">
        <v>2034</v>
      </c>
      <c r="B48" s="8">
        <v>49079</v>
      </c>
      <c r="C48" s="8">
        <v>49110</v>
      </c>
      <c r="D48" s="8">
        <v>49140</v>
      </c>
      <c r="E48" s="8">
        <v>49171</v>
      </c>
      <c r="F48" s="8">
        <v>49202</v>
      </c>
      <c r="G48" s="8">
        <v>49232</v>
      </c>
      <c r="H48" s="8">
        <v>49263</v>
      </c>
      <c r="I48" s="8">
        <v>49293</v>
      </c>
      <c r="J48" s="8">
        <v>49324</v>
      </c>
      <c r="K48" s="8">
        <v>49355</v>
      </c>
      <c r="L48" s="8">
        <v>49383</v>
      </c>
      <c r="M48" s="8">
        <v>49414</v>
      </c>
    </row>
    <row r="49" spans="1:13" x14ac:dyDescent="0.25">
      <c r="A49" s="7">
        <v>2035</v>
      </c>
      <c r="B49" s="8">
        <v>49444</v>
      </c>
      <c r="C49" s="8">
        <v>49475</v>
      </c>
      <c r="D49" s="8">
        <v>49505</v>
      </c>
      <c r="E49" s="8">
        <v>49536</v>
      </c>
      <c r="F49" s="8">
        <v>49567</v>
      </c>
      <c r="G49" s="8">
        <v>49597</v>
      </c>
      <c r="H49" s="8">
        <v>49628</v>
      </c>
      <c r="I49" s="8">
        <v>49658</v>
      </c>
      <c r="J49" s="8">
        <v>49689</v>
      </c>
      <c r="K49" s="8">
        <v>49720</v>
      </c>
      <c r="L49" s="8">
        <v>49749</v>
      </c>
      <c r="M49" s="8">
        <v>49780</v>
      </c>
    </row>
    <row r="50" spans="1:13" x14ac:dyDescent="0.25">
      <c r="A50" s="7">
        <v>2036</v>
      </c>
      <c r="B50" s="8">
        <v>49810</v>
      </c>
      <c r="C50" s="8">
        <v>49841</v>
      </c>
      <c r="D50" s="8">
        <v>49871</v>
      </c>
      <c r="E50" s="8">
        <v>49902</v>
      </c>
      <c r="F50" s="8">
        <v>49933</v>
      </c>
      <c r="G50" s="8">
        <v>49963</v>
      </c>
      <c r="H50" s="8">
        <v>49994</v>
      </c>
      <c r="I50" s="8">
        <v>50024</v>
      </c>
      <c r="J50" s="8">
        <v>50055</v>
      </c>
      <c r="K50" s="8">
        <v>50086</v>
      </c>
      <c r="L50" s="8">
        <v>50114</v>
      </c>
      <c r="M50" s="8">
        <v>50145</v>
      </c>
    </row>
    <row r="51" spans="1:13" x14ac:dyDescent="0.25">
      <c r="A51" s="7">
        <v>2037</v>
      </c>
      <c r="B51" s="8">
        <v>50175</v>
      </c>
      <c r="C51" s="8">
        <v>50206</v>
      </c>
      <c r="D51" s="8">
        <v>50236</v>
      </c>
      <c r="E51" s="8">
        <v>50267</v>
      </c>
      <c r="F51" s="8">
        <v>50298</v>
      </c>
      <c r="G51" s="8">
        <v>50328</v>
      </c>
      <c r="H51" s="8">
        <v>50359</v>
      </c>
      <c r="I51" s="8">
        <v>50389</v>
      </c>
      <c r="J51" s="8">
        <v>50420</v>
      </c>
      <c r="K51" s="8">
        <v>50451</v>
      </c>
      <c r="L51" s="8">
        <v>50479</v>
      </c>
      <c r="M51" s="8">
        <v>50510</v>
      </c>
    </row>
    <row r="52" spans="1:13" x14ac:dyDescent="0.25">
      <c r="A52" s="7">
        <v>2038</v>
      </c>
      <c r="B52" s="8">
        <v>50540</v>
      </c>
      <c r="C52" s="8">
        <v>50571</v>
      </c>
      <c r="D52" s="8">
        <v>50601</v>
      </c>
      <c r="E52" s="8">
        <v>50632</v>
      </c>
      <c r="F52" s="8">
        <v>50663</v>
      </c>
      <c r="G52" s="8">
        <v>50693</v>
      </c>
      <c r="H52" s="8">
        <v>50724</v>
      </c>
      <c r="I52" s="8">
        <v>50754</v>
      </c>
      <c r="J52" s="8">
        <v>50785</v>
      </c>
      <c r="K52" s="8">
        <v>50816</v>
      </c>
      <c r="L52" s="8">
        <v>50844</v>
      </c>
      <c r="M52" s="8">
        <v>50875</v>
      </c>
    </row>
    <row r="53" spans="1:13" x14ac:dyDescent="0.25">
      <c r="A53" s="7">
        <v>2039</v>
      </c>
      <c r="B53" s="8">
        <v>50905</v>
      </c>
      <c r="C53" s="8">
        <v>50936</v>
      </c>
      <c r="D53" s="8">
        <v>50966</v>
      </c>
      <c r="E53" s="8">
        <v>50997</v>
      </c>
      <c r="F53" s="8">
        <v>51028</v>
      </c>
      <c r="G53" s="8">
        <v>51058</v>
      </c>
      <c r="H53" s="8">
        <v>51089</v>
      </c>
      <c r="I53" s="8">
        <v>51119</v>
      </c>
      <c r="J53" s="8">
        <v>51150</v>
      </c>
      <c r="K53" s="8">
        <v>51181</v>
      </c>
      <c r="L53" s="8">
        <v>51210</v>
      </c>
      <c r="M53" s="8">
        <v>51241</v>
      </c>
    </row>
    <row r="54" spans="1:13" x14ac:dyDescent="0.25">
      <c r="A54" s="7">
        <v>2040</v>
      </c>
      <c r="B54" s="8">
        <v>51271</v>
      </c>
      <c r="C54" s="8">
        <v>51302</v>
      </c>
      <c r="D54" s="8">
        <v>51332</v>
      </c>
      <c r="E54" s="8">
        <v>51363</v>
      </c>
      <c r="F54" s="8">
        <v>51394</v>
      </c>
      <c r="G54" s="8">
        <v>51424</v>
      </c>
      <c r="H54" s="8">
        <v>51455</v>
      </c>
      <c r="I54" s="8">
        <v>51485</v>
      </c>
      <c r="J54" s="8">
        <v>51516</v>
      </c>
      <c r="K54" s="8">
        <v>51547</v>
      </c>
      <c r="L54" s="8">
        <v>51575</v>
      </c>
      <c r="M54" s="8">
        <v>51606</v>
      </c>
    </row>
  </sheetData>
  <sheetProtection algorithmName="SHA-512" hashValue="j1jRdzaFSCFXqjp6uUj/Z0e8FFY98OqLzaD7PDKzdxQh/v+HkCK9H7JpKAHHwyPYspzUWhuTXYM9jMFoxWxvCA==" saltValue="4N/6WEy5niTLTP4bozX5WA==" spinCount="100000" sheet="1" objects="1" scenarios="1" formatColumns="0" formatRows="0"/>
  <mergeCells count="1">
    <mergeCell ref="A1:F1"/>
  </mergeCells>
  <pageMargins left="0.7" right="0.7" top="0.75" bottom="0.75" header="0.3" footer="0.3"/>
  <pageSetup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FB75-FA02-48DB-BCBA-3A1075BBD74B}">
  <dimension ref="A1:I29"/>
  <sheetViews>
    <sheetView zoomScaleNormal="100" workbookViewId="0">
      <selection sqref="A1:F1"/>
    </sheetView>
  </sheetViews>
  <sheetFormatPr defaultRowHeight="15" x14ac:dyDescent="0.25"/>
  <cols>
    <col min="1" max="1" width="14" customWidth="1"/>
    <col min="5" max="9" width="15.7109375" customWidth="1"/>
  </cols>
  <sheetData>
    <row r="1" spans="1:9" ht="26.25" x14ac:dyDescent="0.4">
      <c r="A1" s="138" t="s">
        <v>40</v>
      </c>
      <c r="B1" s="139"/>
      <c r="C1" s="139"/>
      <c r="D1" s="139"/>
      <c r="E1" s="140"/>
    </row>
    <row r="2" spans="1:9" x14ac:dyDescent="0.25">
      <c r="A2" s="8">
        <v>33663</v>
      </c>
    </row>
    <row r="3" spans="1:9" x14ac:dyDescent="0.25">
      <c r="A3" s="8">
        <v>35124</v>
      </c>
    </row>
    <row r="4" spans="1:9" x14ac:dyDescent="0.25">
      <c r="A4" s="8">
        <v>36585</v>
      </c>
      <c r="E4" s="141" t="s">
        <v>46</v>
      </c>
      <c r="F4" s="141"/>
      <c r="G4" s="141"/>
      <c r="H4" s="141"/>
      <c r="I4" s="141"/>
    </row>
    <row r="5" spans="1:9" x14ac:dyDescent="0.25">
      <c r="A5" s="8">
        <v>38046</v>
      </c>
      <c r="E5" s="47" t="s">
        <v>47</v>
      </c>
      <c r="F5" s="47" t="s">
        <v>51</v>
      </c>
      <c r="G5" s="47" t="s">
        <v>49</v>
      </c>
      <c r="H5" s="47" t="s">
        <v>50</v>
      </c>
      <c r="I5" s="47" t="s">
        <v>48</v>
      </c>
    </row>
    <row r="6" spans="1:9" x14ac:dyDescent="0.25">
      <c r="A6" s="8">
        <v>39507</v>
      </c>
      <c r="E6" s="48">
        <v>2100</v>
      </c>
      <c r="F6" s="48">
        <f>IF(MOD(E6,4),0,1)</f>
        <v>1</v>
      </c>
      <c r="G6" s="48">
        <f>IF(MOD(E6,100),0,1)</f>
        <v>1</v>
      </c>
      <c r="H6" s="48">
        <f>IF(MOD(E6,400),0,1)</f>
        <v>0</v>
      </c>
      <c r="I6" s="89" t="str">
        <f>IF(OR(SUM(F6:H6)=1,SUM(F6:H6)=3),"Yes","No")</f>
        <v>No</v>
      </c>
    </row>
    <row r="7" spans="1:9" x14ac:dyDescent="0.25">
      <c r="A7" s="8">
        <v>40968</v>
      </c>
    </row>
    <row r="8" spans="1:9" x14ac:dyDescent="0.25">
      <c r="A8" s="8">
        <v>42429</v>
      </c>
    </row>
    <row r="9" spans="1:9" x14ac:dyDescent="0.25">
      <c r="A9" s="8">
        <v>43890</v>
      </c>
    </row>
    <row r="10" spans="1:9" x14ac:dyDescent="0.25">
      <c r="A10" s="8">
        <v>45351</v>
      </c>
    </row>
    <row r="11" spans="1:9" x14ac:dyDescent="0.25">
      <c r="A11" s="8">
        <v>46812</v>
      </c>
    </row>
    <row r="12" spans="1:9" x14ac:dyDescent="0.25">
      <c r="A12" s="8">
        <v>48273</v>
      </c>
    </row>
    <row r="13" spans="1:9" x14ac:dyDescent="0.25">
      <c r="A13" s="8">
        <v>49734</v>
      </c>
    </row>
    <row r="14" spans="1:9" x14ac:dyDescent="0.25">
      <c r="A14" s="8">
        <v>51195</v>
      </c>
    </row>
    <row r="15" spans="1:9" x14ac:dyDescent="0.25">
      <c r="A15" s="8">
        <v>52656</v>
      </c>
    </row>
    <row r="16" spans="1:9" x14ac:dyDescent="0.25">
      <c r="A16" s="8">
        <v>54117</v>
      </c>
    </row>
    <row r="17" spans="1:1" x14ac:dyDescent="0.25">
      <c r="A17" s="8">
        <v>55578</v>
      </c>
    </row>
    <row r="18" spans="1:1" x14ac:dyDescent="0.25">
      <c r="A18" s="8">
        <v>57039</v>
      </c>
    </row>
    <row r="19" spans="1:1" x14ac:dyDescent="0.25">
      <c r="A19" s="8">
        <v>58500</v>
      </c>
    </row>
    <row r="20" spans="1:1" x14ac:dyDescent="0.25">
      <c r="A20" s="8">
        <v>59961</v>
      </c>
    </row>
    <row r="21" spans="1:1" x14ac:dyDescent="0.25">
      <c r="A21" s="8">
        <v>61422</v>
      </c>
    </row>
    <row r="22" spans="1:1" x14ac:dyDescent="0.25">
      <c r="A22" s="8">
        <v>62883</v>
      </c>
    </row>
    <row r="23" spans="1:1" x14ac:dyDescent="0.25">
      <c r="A23" s="8">
        <v>64344</v>
      </c>
    </row>
    <row r="24" spans="1:1" x14ac:dyDescent="0.25">
      <c r="A24" s="8">
        <v>65805</v>
      </c>
    </row>
    <row r="25" spans="1:1" x14ac:dyDescent="0.25">
      <c r="A25" s="8">
        <v>67266</v>
      </c>
    </row>
    <row r="26" spans="1:1" x14ac:dyDescent="0.25">
      <c r="A26" s="8">
        <v>68727</v>
      </c>
    </row>
    <row r="27" spans="1:1" x14ac:dyDescent="0.25">
      <c r="A27" s="8">
        <v>70188</v>
      </c>
    </row>
    <row r="28" spans="1:1" x14ac:dyDescent="0.25">
      <c r="A28" s="8">
        <v>71649</v>
      </c>
    </row>
    <row r="29" spans="1:1" x14ac:dyDescent="0.25">
      <c r="A29" s="4"/>
    </row>
  </sheetData>
  <sheetProtection algorithmName="SHA-512" hashValue="soq++9xriKsiKx7JAe7+PtmQ3rgJ9YjHrgipgWBcJzpBNM2W2otWsFCZWLx2jBH25jVBZDMA3QhMU/d83ig/BA==" saltValue="0UMs3jRU+aulOYt77LcSvQ==" spinCount="100000" sheet="1" objects="1" scenarios="1" formatColumns="0" formatRows="0"/>
  <mergeCells count="2">
    <mergeCell ref="E4:I4"/>
    <mergeCell ref="A1:E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C0E0-8944-46E6-8ADA-C054CDCD6305}">
  <dimension ref="A1:M39"/>
  <sheetViews>
    <sheetView zoomScale="115" zoomScaleNormal="115" zoomScaleSheetLayoutView="100" workbookViewId="0">
      <pane xSplit="1" ySplit="10" topLeftCell="B11" activePane="bottomRight" state="frozen"/>
      <selection pane="topRight"/>
      <selection pane="bottomLeft"/>
      <selection pane="bottomRight" activeCell="B1" sqref="B1"/>
    </sheetView>
  </sheetViews>
  <sheetFormatPr defaultRowHeight="15" x14ac:dyDescent="0.25"/>
  <cols>
    <col min="1" max="1" width="20.7109375" customWidth="1"/>
    <col min="2" max="2" width="20.7109375" style="27" customWidth="1"/>
    <col min="3" max="3" width="20.7109375" customWidth="1"/>
    <col min="4" max="4" width="21" bestFit="1" customWidth="1"/>
    <col min="5" max="5" width="20.140625" bestFit="1" customWidth="1"/>
    <col min="6" max="6" width="11.42578125" bestFit="1" customWidth="1"/>
    <col min="7" max="7" width="14.140625" style="10" customWidth="1"/>
    <col min="8" max="8" width="12.28515625" style="28" customWidth="1"/>
    <col min="13" max="13" width="6.5703125" customWidth="1"/>
  </cols>
  <sheetData>
    <row r="1" spans="1:13" ht="15.6" customHeight="1" x14ac:dyDescent="0.25">
      <c r="A1" s="1" t="s">
        <v>0</v>
      </c>
      <c r="B1" s="105" t="s">
        <v>23</v>
      </c>
      <c r="C1" s="27"/>
      <c r="F1" s="91"/>
      <c r="G1" s="92"/>
      <c r="H1" s="92"/>
      <c r="I1" s="10"/>
    </row>
    <row r="2" spans="1:13" ht="15.6" customHeight="1" x14ac:dyDescent="0.25">
      <c r="A2" s="1" t="s">
        <v>30</v>
      </c>
      <c r="B2" s="106">
        <v>46022</v>
      </c>
      <c r="C2" s="91" t="s">
        <v>91</v>
      </c>
      <c r="F2" s="80"/>
      <c r="G2" s="80"/>
      <c r="H2" s="80"/>
      <c r="I2" s="80"/>
    </row>
    <row r="3" spans="1:13" ht="15.6" customHeight="1" x14ac:dyDescent="0.25">
      <c r="A3" s="1" t="s">
        <v>1</v>
      </c>
      <c r="B3" s="105" t="s">
        <v>2</v>
      </c>
      <c r="C3" s="91" t="s">
        <v>90</v>
      </c>
      <c r="F3" s="80"/>
      <c r="G3" s="80"/>
      <c r="H3" s="80"/>
      <c r="I3" s="80"/>
      <c r="J3" s="80"/>
      <c r="K3" s="80"/>
    </row>
    <row r="4" spans="1:13" ht="15.6" customHeight="1" x14ac:dyDescent="0.25">
      <c r="A4" s="1" t="s">
        <v>57</v>
      </c>
      <c r="B4" s="82">
        <f>IF(Input!$B$3=Input!$A$35,VLOOKUP(YEAR(B2),'C Filing Due Date'!$A$4:$M$54,MONTH(B2)+1,FALSE),IF(Input!$B$3=Input!$A$36,VLOOKUP(YEAR(B2),'S Filing Due Date'!$A$4:$M$54,MONTH(B2)+1,FALSE),IF(Input!$B$3=Input!$A$37,VLOOKUP(YEAR(B2),'P Filing Due Date'!$A$4:$M$54,MONTH(B2)+1,FALSE),IF(OR(Input!$B$3=Input!$A$38,Input!$B$3=Input!$A$39),VLOOKUP(YEAR(B2),'I &amp; T Filing Due Date'!$A$4:$M$54,MONTH(B2)+1,FALSE)))))</f>
        <v>46127</v>
      </c>
      <c r="C4" s="91" t="s">
        <v>109</v>
      </c>
      <c r="D4" s="1"/>
      <c r="E4" s="40"/>
      <c r="F4" s="80"/>
      <c r="G4" s="80"/>
      <c r="H4" s="80"/>
      <c r="I4" s="80"/>
      <c r="J4" s="80"/>
      <c r="K4" s="80"/>
    </row>
    <row r="5" spans="1:13" ht="15.6" customHeight="1" x14ac:dyDescent="0.25">
      <c r="A5" s="1" t="s">
        <v>75</v>
      </c>
      <c r="B5" s="106">
        <f>IF(Input!$B$3=Input!$A$35,VLOOKUP(YEAR(B2),'C Filing Due Date'!$A$4:$M$54,MONTH(B2)+1,FALSE),IF(Input!$B$3=Input!$A$36,VLOOKUP(YEAR(B2),'S Filing Due Date'!$A$4:$M$54,MONTH(B2)+1,FALSE),IF(Input!$B$3=Input!$A$37,VLOOKUP(YEAR(B2),'P Filing Due Date'!$A$4:$M$54,MONTH(B2)+1,FALSE),IF(OR(Input!$B$3=Input!$A$38,Input!$B$3=Input!$A$39),VLOOKUP(YEAR(B2),'I &amp; T Filing Due Date'!$A$4:$M$54,MONTH(B2)+1,FALSE)))))</f>
        <v>46127</v>
      </c>
      <c r="C5" t="s">
        <v>110</v>
      </c>
      <c r="F5" s="80"/>
      <c r="G5" s="80"/>
      <c r="H5" s="80"/>
      <c r="I5" s="80"/>
      <c r="J5" s="80"/>
      <c r="K5" s="80"/>
    </row>
    <row r="6" spans="1:13" ht="15.6" customHeight="1" x14ac:dyDescent="0.25">
      <c r="F6" s="80"/>
      <c r="G6" s="80"/>
      <c r="H6" s="80"/>
      <c r="I6" s="80"/>
      <c r="J6" s="80"/>
      <c r="K6" s="80"/>
    </row>
    <row r="7" spans="1:13" ht="15.6" customHeight="1" x14ac:dyDescent="0.25">
      <c r="B7" s="23"/>
      <c r="C7" s="54"/>
      <c r="D7" s="81"/>
      <c r="E7" s="81"/>
      <c r="F7" s="81"/>
      <c r="G7" s="81"/>
    </row>
    <row r="8" spans="1:13" ht="18" customHeight="1" x14ac:dyDescent="0.25">
      <c r="A8" s="126" t="s">
        <v>83</v>
      </c>
      <c r="B8" s="127"/>
      <c r="C8" s="128"/>
      <c r="D8" s="80"/>
      <c r="E8" s="80"/>
      <c r="F8" s="80"/>
      <c r="G8" s="80"/>
      <c r="H8" s="29"/>
    </row>
    <row r="9" spans="1:13" ht="18" customHeight="1" x14ac:dyDescent="0.25">
      <c r="A9" s="129"/>
      <c r="B9" s="130"/>
      <c r="C9" s="131"/>
      <c r="D9" s="80"/>
      <c r="E9" s="80"/>
      <c r="F9" s="80"/>
      <c r="G9" s="80"/>
      <c r="H9" s="29"/>
    </row>
    <row r="10" spans="1:13" ht="45" x14ac:dyDescent="0.25">
      <c r="A10" s="50" t="s">
        <v>22</v>
      </c>
      <c r="B10" s="51" t="s">
        <v>77</v>
      </c>
      <c r="C10" s="52" t="s">
        <v>56</v>
      </c>
      <c r="E10" s="19"/>
      <c r="F10" s="19"/>
      <c r="G10" s="43"/>
    </row>
    <row r="11" spans="1:13" x14ac:dyDescent="0.25">
      <c r="A11" s="55">
        <f>DATE(YEAR(B2)-1,MONTH(B2),DAY(B2))</f>
        <v>45657</v>
      </c>
      <c r="B11" s="107">
        <v>0</v>
      </c>
      <c r="C11" s="111">
        <f>IF(OR($B$3=$A$35,$B$3=$A$36),'NO INPUT Corp Int Comp'!K$26+'NO INPUT Corp Int Comp'!K$50,'NO INPUT Non-Corp Int Comp'!I$26)</f>
        <v>0</v>
      </c>
      <c r="E11" s="9"/>
      <c r="F11" s="9"/>
      <c r="G11" s="33"/>
    </row>
    <row r="12" spans="1:13" x14ac:dyDescent="0.25">
      <c r="A12" s="55">
        <f>DATE(YEAR(A11)-1,MONTH(A11),DAY(A11))</f>
        <v>45291</v>
      </c>
      <c r="B12" s="107">
        <v>0</v>
      </c>
      <c r="C12" s="111">
        <f>IF(OR($B$3=$A$35,$B$3=$A$36),'NO INPUT Corp Int Comp'!L$26+'NO INPUT Corp Int Comp'!L$50,'NO INPUT Non-Corp Int Comp'!J$26)</f>
        <v>0</v>
      </c>
      <c r="E12" s="9"/>
      <c r="F12" s="9"/>
      <c r="G12" s="33"/>
    </row>
    <row r="13" spans="1:13" x14ac:dyDescent="0.25">
      <c r="A13" s="55">
        <f>DATE(YEAR(A12)-1,MONTH(A12),DAY(A12))</f>
        <v>44926</v>
      </c>
      <c r="B13" s="107">
        <v>0</v>
      </c>
      <c r="C13" s="111">
        <f>IF(OR($B$3=$A$35,$B$3=$A$36),'NO INPUT Corp Int Comp'!M$26+'NO INPUT Corp Int Comp'!M$50,'NO INPUT Non-Corp Int Comp'!K$26)</f>
        <v>0</v>
      </c>
      <c r="E13" s="9"/>
      <c r="F13" s="9"/>
      <c r="G13" s="33"/>
    </row>
    <row r="14" spans="1:13" x14ac:dyDescent="0.25">
      <c r="A14" s="55">
        <f>DATE(YEAR(A13)-1,MONTH(A13),DAY(A13))</f>
        <v>44561</v>
      </c>
      <c r="B14" s="107">
        <v>0</v>
      </c>
      <c r="C14" s="111">
        <f>IF(OR($B$3=$A$35,$B$3=$A$36),'NO INPUT Corp Int Comp'!N$26+'NO INPUT Corp Int Comp'!N$50,'NO INPUT Non-Corp Int Comp'!L$26)</f>
        <v>0</v>
      </c>
      <c r="E14" s="9"/>
      <c r="F14" s="9"/>
      <c r="G14" s="33"/>
    </row>
    <row r="15" spans="1:13" x14ac:dyDescent="0.25">
      <c r="A15" s="55">
        <f t="shared" ref="A15:A30" si="0">DATE(YEAR(A14)-1,MONTH(A14),DAY(A14))</f>
        <v>44196</v>
      </c>
      <c r="B15" s="107">
        <v>0</v>
      </c>
      <c r="C15" s="111">
        <f>IF(OR($B$3=$A$35,$B$3=$A$36),'NO INPUT Corp Int Comp'!O$26+'NO INPUT Corp Int Comp'!O$50,'NO INPUT Non-Corp Int Comp'!M$26)</f>
        <v>0</v>
      </c>
      <c r="E15" s="9"/>
      <c r="F15" s="9"/>
      <c r="G15" s="33"/>
      <c r="M15" s="30"/>
    </row>
    <row r="16" spans="1:13" x14ac:dyDescent="0.25">
      <c r="A16" s="55">
        <f t="shared" si="0"/>
        <v>43830</v>
      </c>
      <c r="B16" s="107">
        <v>0</v>
      </c>
      <c r="C16" s="111">
        <f>IF(OR($B$3=$A$35,$B$3=$A$36),'NO INPUT Corp Int Comp'!P$26+'NO INPUT Corp Int Comp'!P$50,'NO INPUT Non-Corp Int Comp'!N$26)</f>
        <v>0</v>
      </c>
      <c r="E16" s="9"/>
      <c r="F16" s="9"/>
      <c r="G16" s="33"/>
    </row>
    <row r="17" spans="1:7" x14ac:dyDescent="0.25">
      <c r="A17" s="55">
        <f t="shared" si="0"/>
        <v>43465</v>
      </c>
      <c r="B17" s="107">
        <v>0</v>
      </c>
      <c r="C17" s="111">
        <f>IF(OR($B$3=$A$35,$B$3=$A$36),'NO INPUT Corp Int Comp'!Q$26+'NO INPUT Corp Int Comp'!Q$50,'NO INPUT Non-Corp Int Comp'!O$26)</f>
        <v>0</v>
      </c>
      <c r="E17" s="9"/>
      <c r="F17" s="9"/>
      <c r="G17" s="33"/>
    </row>
    <row r="18" spans="1:7" x14ac:dyDescent="0.25">
      <c r="A18" s="55">
        <f t="shared" si="0"/>
        <v>43100</v>
      </c>
      <c r="B18" s="107">
        <v>0</v>
      </c>
      <c r="C18" s="111">
        <f>IF(OR($B$3=$A$35,$B$3=$A$36),'NO INPUT Corp Int Comp'!R$26+'NO INPUT Corp Int Comp'!R$50,'NO INPUT Non-Corp Int Comp'!P$26)</f>
        <v>0</v>
      </c>
      <c r="E18" s="9"/>
      <c r="F18" s="9"/>
      <c r="G18" s="33"/>
    </row>
    <row r="19" spans="1:7" x14ac:dyDescent="0.25">
      <c r="A19" s="55">
        <f t="shared" si="0"/>
        <v>42735</v>
      </c>
      <c r="B19" s="107">
        <v>0</v>
      </c>
      <c r="C19" s="111">
        <f>IF(OR($B$3=$A$35,$B$3=$A$36),'NO INPUT Corp Int Comp'!S$26+'NO INPUT Corp Int Comp'!S$50,'NO INPUT Non-Corp Int Comp'!Q$26)</f>
        <v>0</v>
      </c>
      <c r="E19" s="9"/>
      <c r="F19" s="9"/>
      <c r="G19" s="33"/>
    </row>
    <row r="20" spans="1:7" x14ac:dyDescent="0.25">
      <c r="A20" s="55">
        <f t="shared" si="0"/>
        <v>42369</v>
      </c>
      <c r="B20" s="107">
        <v>0</v>
      </c>
      <c r="C20" s="111">
        <f>IF(OR($B$3=$A$35,$B$3=$A$36),'NO INPUT Corp Int Comp'!T$26+'NO INPUT Corp Int Comp'!T$50,'NO INPUT Non-Corp Int Comp'!R$26)</f>
        <v>0</v>
      </c>
      <c r="E20" s="9"/>
      <c r="F20" s="9"/>
      <c r="G20" s="33"/>
    </row>
    <row r="21" spans="1:7" x14ac:dyDescent="0.25">
      <c r="A21" s="55">
        <f t="shared" si="0"/>
        <v>42004</v>
      </c>
      <c r="B21" s="107">
        <v>0</v>
      </c>
      <c r="C21" s="111">
        <f>IF(OR($B$3=$A$35,$B$3=$A$36),'NO INPUT Corp Int Comp'!U$26+'NO INPUT Corp Int Comp'!U$50,'NO INPUT Non-Corp Int Comp'!S$26)</f>
        <v>0</v>
      </c>
      <c r="E21" s="9"/>
      <c r="F21" s="9"/>
      <c r="G21" s="33"/>
    </row>
    <row r="22" spans="1:7" x14ac:dyDescent="0.25">
      <c r="A22" s="55">
        <f t="shared" si="0"/>
        <v>41639</v>
      </c>
      <c r="B22" s="107">
        <v>0</v>
      </c>
      <c r="C22" s="111">
        <f>IF(OR($B$3=$A$35,$B$3=$A$36),'NO INPUT Corp Int Comp'!V$26+'NO INPUT Corp Int Comp'!V$50,'NO INPUT Non-Corp Int Comp'!T$26)</f>
        <v>0</v>
      </c>
      <c r="E22" s="9"/>
      <c r="F22" s="9"/>
      <c r="G22" s="33"/>
    </row>
    <row r="23" spans="1:7" x14ac:dyDescent="0.25">
      <c r="A23" s="55">
        <f t="shared" si="0"/>
        <v>41274</v>
      </c>
      <c r="B23" s="107">
        <v>0</v>
      </c>
      <c r="C23" s="111">
        <f>IF(OR($B$3=$A$35,$B$3=$A$36),'NO INPUT Corp Int Comp'!W$26+'NO INPUT Corp Int Comp'!W$50,'NO INPUT Non-Corp Int Comp'!U$26)</f>
        <v>0</v>
      </c>
      <c r="E23" s="9"/>
      <c r="F23" s="9"/>
      <c r="G23" s="33"/>
    </row>
    <row r="24" spans="1:7" x14ac:dyDescent="0.25">
      <c r="A24" s="55">
        <f t="shared" si="0"/>
        <v>40908</v>
      </c>
      <c r="B24" s="107">
        <v>0</v>
      </c>
      <c r="C24" s="111">
        <f>IF(OR($B$3=$A$35,$B$3=$A$36),'NO INPUT Corp Int Comp'!X$26+'NO INPUT Corp Int Comp'!X$50,'NO INPUT Non-Corp Int Comp'!V$26)</f>
        <v>0</v>
      </c>
      <c r="E24" s="9"/>
      <c r="F24" s="9"/>
      <c r="G24" s="33"/>
    </row>
    <row r="25" spans="1:7" x14ac:dyDescent="0.25">
      <c r="A25" s="55">
        <f t="shared" si="0"/>
        <v>40543</v>
      </c>
      <c r="B25" s="107">
        <v>0</v>
      </c>
      <c r="C25" s="111">
        <f>IF(OR($B$3=$A$35,$B$3=$A$36),'NO INPUT Corp Int Comp'!Y$26+'NO INPUT Corp Int Comp'!Y$50,'NO INPUT Non-Corp Int Comp'!W$26)</f>
        <v>0</v>
      </c>
      <c r="E25" s="9"/>
      <c r="F25" s="9"/>
      <c r="G25" s="33"/>
    </row>
    <row r="26" spans="1:7" x14ac:dyDescent="0.25">
      <c r="A26" s="55">
        <f t="shared" si="0"/>
        <v>40178</v>
      </c>
      <c r="B26" s="107">
        <v>0</v>
      </c>
      <c r="C26" s="111">
        <f>IF(OR($B$3=$A$35,$B$3=$A$36),'NO INPUT Corp Int Comp'!Z$26+'NO INPUT Corp Int Comp'!Z$50,'NO INPUT Non-Corp Int Comp'!X$26)</f>
        <v>0</v>
      </c>
      <c r="E26" s="9"/>
      <c r="F26" s="9"/>
      <c r="G26" s="33"/>
    </row>
    <row r="27" spans="1:7" x14ac:dyDescent="0.25">
      <c r="A27" s="55">
        <f t="shared" si="0"/>
        <v>39813</v>
      </c>
      <c r="B27" s="107">
        <v>0</v>
      </c>
      <c r="C27" s="111">
        <f>IF(OR($B$3=$A$35,$B$3=$A$36),'NO INPUT Corp Int Comp'!AA$26+'NO INPUT Corp Int Comp'!AA$50,'NO INPUT Non-Corp Int Comp'!Y$26)</f>
        <v>0</v>
      </c>
      <c r="E27" s="9"/>
      <c r="F27" s="9"/>
      <c r="G27" s="33"/>
    </row>
    <row r="28" spans="1:7" x14ac:dyDescent="0.25">
      <c r="A28" s="55">
        <f t="shared" si="0"/>
        <v>39447</v>
      </c>
      <c r="B28" s="107">
        <v>0</v>
      </c>
      <c r="C28" s="111">
        <f>IF(OR($B$3=$A$35,$B$3=$A$36),'NO INPUT Corp Int Comp'!AB$26+'NO INPUT Corp Int Comp'!AB$50,'NO INPUT Non-Corp Int Comp'!Z$26)</f>
        <v>0</v>
      </c>
      <c r="E28" s="9"/>
      <c r="F28" s="9"/>
      <c r="G28" s="33"/>
    </row>
    <row r="29" spans="1:7" x14ac:dyDescent="0.25">
      <c r="A29" s="55">
        <f t="shared" si="0"/>
        <v>39082</v>
      </c>
      <c r="B29" s="107">
        <v>0</v>
      </c>
      <c r="C29" s="111">
        <f>IF(OR($B$3=$A$35,$B$3=$A$36),'NO INPUT Corp Int Comp'!AC$26+'NO INPUT Corp Int Comp'!AC$50,'NO INPUT Non-Corp Int Comp'!AA$26)</f>
        <v>0</v>
      </c>
      <c r="E29" s="9"/>
      <c r="F29" s="9"/>
      <c r="G29" s="33"/>
    </row>
    <row r="30" spans="1:7" ht="15.75" thickBot="1" x14ac:dyDescent="0.3">
      <c r="A30" s="77">
        <f t="shared" si="0"/>
        <v>38717</v>
      </c>
      <c r="B30" s="108">
        <v>0</v>
      </c>
      <c r="C30" s="112">
        <f>IF(OR($B$3=$A$35,$B$3=$A$36),'NO INPUT Corp Int Comp'!AD$26+'NO INPUT Corp Int Comp'!AD$50,'NO INPUT Non-Corp Int Comp'!AB$26)</f>
        <v>0</v>
      </c>
      <c r="E30" s="9"/>
      <c r="F30" s="9"/>
      <c r="G30" s="33"/>
    </row>
    <row r="31" spans="1:7" ht="19.5" thickTop="1" x14ac:dyDescent="0.3">
      <c r="A31" s="101" t="s">
        <v>79</v>
      </c>
      <c r="B31" s="53"/>
      <c r="C31" s="68">
        <f>SUM(C11:C30)</f>
        <v>0</v>
      </c>
    </row>
    <row r="34" spans="1:8" x14ac:dyDescent="0.25">
      <c r="A34" s="98" t="s">
        <v>16</v>
      </c>
      <c r="C34" s="119" t="s">
        <v>35</v>
      </c>
      <c r="D34" s="120"/>
      <c r="E34" s="120"/>
      <c r="F34" s="120"/>
      <c r="G34" s="120"/>
      <c r="H34" s="121"/>
    </row>
    <row r="35" spans="1:8" x14ac:dyDescent="0.25">
      <c r="A35" s="99" t="s">
        <v>2</v>
      </c>
      <c r="C35" s="122" t="s">
        <v>31</v>
      </c>
      <c r="D35" s="123"/>
      <c r="E35" s="96" t="s">
        <v>80</v>
      </c>
      <c r="F35" s="96"/>
      <c r="G35" s="96"/>
      <c r="H35" s="97"/>
    </row>
    <row r="36" spans="1:8" x14ac:dyDescent="0.25">
      <c r="A36" s="99" t="s">
        <v>5</v>
      </c>
      <c r="C36" s="124" t="s">
        <v>32</v>
      </c>
      <c r="D36" s="125"/>
      <c r="E36" t="s">
        <v>81</v>
      </c>
      <c r="G36"/>
      <c r="H36" s="95"/>
    </row>
    <row r="37" spans="1:8" x14ac:dyDescent="0.25">
      <c r="A37" s="99" t="s">
        <v>6</v>
      </c>
      <c r="C37" s="124" t="s">
        <v>33</v>
      </c>
      <c r="D37" s="125"/>
      <c r="E37" t="s">
        <v>82</v>
      </c>
      <c r="G37"/>
      <c r="H37" s="95"/>
    </row>
    <row r="38" spans="1:8" x14ac:dyDescent="0.25">
      <c r="A38" s="99" t="s">
        <v>7</v>
      </c>
      <c r="C38" s="117" t="s">
        <v>34</v>
      </c>
      <c r="D38" s="118"/>
      <c r="E38" s="93" t="s">
        <v>74</v>
      </c>
      <c r="F38" s="93"/>
      <c r="G38" s="93"/>
      <c r="H38" s="94"/>
    </row>
    <row r="39" spans="1:8" ht="15.75" x14ac:dyDescent="0.25">
      <c r="A39" s="100" t="s">
        <v>54</v>
      </c>
      <c r="B39"/>
    </row>
  </sheetData>
  <sheetProtection algorithmName="SHA-512" hashValue="ofoWwm5dvpom6GCdzXXeadMdR1z+OfGkTvreDiRmakOGgpGDTHfTPvcpKpDCmZ6m6sS0ijX0e9zlwsiMkDQz8A==" saltValue="3P2F9DeG9XiRi0li9AgyCQ==" spinCount="100000" sheet="1" objects="1" scenarios="1" formatColumns="0" formatRows="0"/>
  <mergeCells count="6">
    <mergeCell ref="A8:C9"/>
    <mergeCell ref="C38:D38"/>
    <mergeCell ref="C34:H34"/>
    <mergeCell ref="C35:D35"/>
    <mergeCell ref="C36:D36"/>
    <mergeCell ref="C37:D37"/>
  </mergeCells>
  <dataValidations count="1">
    <dataValidation type="list" showInputMessage="1" showErrorMessage="1" promptTitle="Entity Type" prompt="Select what type of entity the taxpayer is: C (Corporation), S (S-Corporation), P (Partnership), I (Individual), and T (Trust)" sqref="B3" xr:uid="{4D1109B6-4D36-416F-BCED-063BE682607D}">
      <formula1>$A$35:$A$39</formula1>
    </dataValidation>
  </dataValidations>
  <printOptions horizontalCentered="1"/>
  <pageMargins left="0.7" right="0.7" top="0.75" bottom="0.75" header="0.3" footer="0.3"/>
  <pageSetup orientation="landscape" horizontalDpi="1200" verticalDpi="1200" r:id="rId1"/>
  <ignoredErrors>
    <ignoredError sqref="B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7B6F6-EA7F-4234-9D1A-39125FA9F8E3}">
  <dimension ref="A1:AE63"/>
  <sheetViews>
    <sheetView zoomScaleNormal="100" zoomScaleSheetLayoutView="70" workbookViewId="0">
      <selection sqref="A1:F2"/>
    </sheetView>
  </sheetViews>
  <sheetFormatPr defaultRowHeight="15" x14ac:dyDescent="0.25"/>
  <cols>
    <col min="1" max="1" width="20.42578125" style="9" customWidth="1"/>
    <col min="2" max="2" width="14.7109375" style="9" customWidth="1"/>
    <col min="3" max="3" width="19.85546875" style="9" customWidth="1"/>
    <col min="4" max="4" width="13.28515625" style="9" customWidth="1"/>
    <col min="5" max="5" width="14.85546875" style="9" customWidth="1"/>
    <col min="6" max="7" width="19.28515625" customWidth="1"/>
    <col min="8" max="8" width="9.42578125" bestFit="1" customWidth="1"/>
    <col min="9" max="9" width="8" style="18" customWidth="1"/>
    <col min="10" max="10" width="12.85546875" style="18" customWidth="1"/>
    <col min="11" max="30" width="12.42578125" customWidth="1"/>
    <col min="31" max="31" width="11.7109375" customWidth="1"/>
  </cols>
  <sheetData>
    <row r="1" spans="1:31" ht="14.45" customHeight="1" x14ac:dyDescent="0.25">
      <c r="A1" s="132" t="s">
        <v>37</v>
      </c>
      <c r="B1" s="133"/>
      <c r="C1" s="133"/>
      <c r="D1" s="133"/>
      <c r="E1" s="134"/>
      <c r="F1" s="49"/>
      <c r="J1" s="49"/>
      <c r="M1" s="49"/>
      <c r="N1" s="49"/>
      <c r="O1" s="49"/>
      <c r="P1" s="49"/>
      <c r="Q1" s="49"/>
      <c r="R1" s="49"/>
      <c r="S1" s="49"/>
    </row>
    <row r="2" spans="1:31" ht="14.45" customHeight="1" x14ac:dyDescent="0.25">
      <c r="A2" s="135"/>
      <c r="B2" s="136"/>
      <c r="C2" s="136"/>
      <c r="D2" s="136"/>
      <c r="E2" s="137"/>
      <c r="F2" s="49"/>
      <c r="J2" s="49"/>
      <c r="M2" s="49"/>
      <c r="N2" s="49"/>
      <c r="O2" s="49"/>
      <c r="P2" s="49"/>
      <c r="Q2" s="49"/>
      <c r="R2" s="49"/>
      <c r="S2" s="49"/>
    </row>
    <row r="3" spans="1:31" ht="14.45" customHeight="1" x14ac:dyDescent="0.25">
      <c r="A3" s="86" t="s">
        <v>88</v>
      </c>
      <c r="K3" s="49"/>
      <c r="L3" s="49"/>
      <c r="M3" s="49"/>
      <c r="N3" s="49"/>
      <c r="O3" s="49"/>
      <c r="P3" s="49"/>
      <c r="Q3" s="49"/>
      <c r="R3" s="49"/>
      <c r="S3" s="49"/>
    </row>
    <row r="4" spans="1:31" x14ac:dyDescent="0.25">
      <c r="A4" s="71" t="s">
        <v>12</v>
      </c>
      <c r="C4" s="7"/>
      <c r="D4" s="7"/>
      <c r="E4" s="7"/>
      <c r="K4" s="5"/>
      <c r="L4" s="7"/>
      <c r="M4" s="7"/>
      <c r="N4" s="7"/>
      <c r="O4" s="7"/>
      <c r="P4" s="7"/>
      <c r="Q4" s="7"/>
      <c r="R4" s="7"/>
      <c r="S4" s="7"/>
      <c r="T4" s="7"/>
      <c r="U4" s="7"/>
      <c r="V4" s="7"/>
      <c r="W4" s="7"/>
      <c r="X4" s="7"/>
      <c r="Y4" s="7"/>
      <c r="Z4" s="7"/>
      <c r="AA4" s="7"/>
      <c r="AB4" s="7"/>
      <c r="AC4" s="7"/>
      <c r="AD4" s="7"/>
      <c r="AE4" s="7"/>
    </row>
    <row r="5" spans="1:31" s="9" customFormat="1" ht="60" x14ac:dyDescent="0.25">
      <c r="A5" s="19" t="s">
        <v>36</v>
      </c>
      <c r="B5" s="19" t="s">
        <v>15</v>
      </c>
      <c r="C5" s="19" t="s">
        <v>28</v>
      </c>
      <c r="D5" s="19" t="s">
        <v>45</v>
      </c>
      <c r="E5" s="19" t="s">
        <v>39</v>
      </c>
      <c r="F5" s="19" t="s">
        <v>41</v>
      </c>
      <c r="G5" s="19" t="s">
        <v>13</v>
      </c>
      <c r="H5" s="19" t="s">
        <v>29</v>
      </c>
      <c r="I5" s="20" t="s">
        <v>42</v>
      </c>
      <c r="J5" s="20" t="s">
        <v>44</v>
      </c>
      <c r="K5" s="39">
        <f>A25</f>
        <v>45657</v>
      </c>
      <c r="L5" s="40">
        <f>A24</f>
        <v>45291</v>
      </c>
      <c r="M5" s="40">
        <f>A23</f>
        <v>44926</v>
      </c>
      <c r="N5" s="40">
        <f>A22</f>
        <v>44561</v>
      </c>
      <c r="O5" s="40">
        <f>A21</f>
        <v>44196</v>
      </c>
      <c r="P5" s="40">
        <f>A20</f>
        <v>43830</v>
      </c>
      <c r="Q5" s="40">
        <f>A19</f>
        <v>43465</v>
      </c>
      <c r="R5" s="40">
        <f>A18</f>
        <v>43100</v>
      </c>
      <c r="S5" s="40">
        <f>A17</f>
        <v>42735</v>
      </c>
      <c r="T5" s="40">
        <f>A16</f>
        <v>42369</v>
      </c>
      <c r="U5" s="40">
        <f>A15</f>
        <v>42004</v>
      </c>
      <c r="V5" s="40">
        <f>A14</f>
        <v>41639</v>
      </c>
      <c r="W5" s="40">
        <f>A13</f>
        <v>41274</v>
      </c>
      <c r="X5" s="40">
        <f>A12</f>
        <v>40908</v>
      </c>
      <c r="Y5" s="40">
        <f>A11</f>
        <v>40543</v>
      </c>
      <c r="Z5" s="40">
        <f>A10</f>
        <v>40178</v>
      </c>
      <c r="AA5" s="40">
        <f>A9</f>
        <v>39813</v>
      </c>
      <c r="AB5" s="40">
        <f>A8</f>
        <v>39447</v>
      </c>
      <c r="AC5" s="40">
        <f>A7</f>
        <v>39082</v>
      </c>
      <c r="AD5" s="40">
        <f>A6</f>
        <v>38717</v>
      </c>
      <c r="AE5" s="32"/>
    </row>
    <row r="6" spans="1:31" s="9" customFormat="1" x14ac:dyDescent="0.25">
      <c r="A6" s="8">
        <f>(Input!$A$30)</f>
        <v>38717</v>
      </c>
      <c r="B6" s="8">
        <f>IF(Input!$B$3=Input!$A$35,VLOOKUP(YEAR(A6),'C Filing Due Date'!$A$4:$M$54,MONTH(A6)+1,FALSE),IF(Input!$B$3=Input!$A$36,VLOOKUP(YEAR(A6),'S Filing Due Date'!$A$4:$M$54,MONTH(A6)+1,FALSE),IF(Input!$B$3=Input!$A$37,VLOOKUP(YEAR(A6),'P Filing Due Date'!$A$4:$M$54,MONTH(A6)+1,FALSE),IF(OR(Input!$B$3=Input!$A$38,Input!$B$3=Input!$A$39),VLOOKUP(YEAR(A6),'I &amp; T Filing Due Date'!$A$4:$M$54,MONTH(A6)+1,FALSE)))))</f>
        <v>38791</v>
      </c>
      <c r="C6" s="8">
        <f>IF(Input!$B$3=Input!$A$35,VLOOKUP(YEAR(A6)+1,'C Filing Due Date'!$A$4:$M$54,MONTH(A6)+1,FALSE),IF(Input!$B$3=Input!$A$36,VLOOKUP(YEAR(A6)+1,'S Filing Due Date'!$A$4:$M$54,MONTH(A6)+1,FALSE),IF(Input!$B$3=Input!$A$37,VLOOKUP(YEAR(A6)+1,'P Filing Due Date'!$A$4:$M$54,MONTH(A6)+1,FALSE),IF(OR(Input!$B$3=Input!$A$38,Input!$B$3=Input!$A$39),VLOOKUP(YEAR(A6)+1,'I &amp; T Filing Due Date'!$A$4:$M$54,MONTH(A6)+1,FALSE)))))</f>
        <v>39156</v>
      </c>
      <c r="D6" s="34">
        <f>_xlfn.DAYS(C6,B6)</f>
        <v>365</v>
      </c>
      <c r="E6" s="34">
        <f>IF(COUNTIFS('Leap Years'!$A$2:$A$29,"&gt;="&amp;'NO INPUT Corp Int Comp'!B6,'Leap Years'!$A$2:$A$29,"&lt;="&amp;'NO INPUT Corp Int Comp'!C6)=1,366,365)</f>
        <v>365</v>
      </c>
      <c r="F6" s="3">
        <f>Input!$B$30</f>
        <v>0</v>
      </c>
      <c r="G6" s="3">
        <f>ABS(F6)</f>
        <v>0</v>
      </c>
      <c r="H6" s="14">
        <f>IF(F6=0,0,F6/G6)</f>
        <v>0</v>
      </c>
      <c r="I6" s="18">
        <f>VLOOKUP(YEAR(B6),'Corp Overpayment Rate'!$A$5:$M$55,MONTH(B6)+1,FALSE)</f>
        <v>0.06</v>
      </c>
      <c r="J6" s="46">
        <f t="shared" ref="J6:J13" si="0">-1+(1+(I6/E6))^(E6*(D6/E6))</f>
        <v>6.1831310677866957E-2</v>
      </c>
      <c r="K6" s="39"/>
      <c r="L6" s="40"/>
      <c r="M6" s="40"/>
      <c r="N6" s="40"/>
      <c r="O6" s="40"/>
      <c r="P6" s="40"/>
      <c r="Q6" s="40"/>
      <c r="R6" s="40"/>
      <c r="S6" s="40"/>
      <c r="T6" s="40"/>
      <c r="U6" s="40"/>
      <c r="V6" s="40"/>
      <c r="W6" s="40"/>
      <c r="X6" s="40"/>
      <c r="Y6" s="40"/>
      <c r="Z6" s="40"/>
      <c r="AA6" s="40"/>
      <c r="AB6" s="40"/>
      <c r="AC6" s="40"/>
      <c r="AD6" s="42">
        <f>IF($G6&lt;=10000,$G6*$J6,10000*$J6)</f>
        <v>0</v>
      </c>
      <c r="AE6" s="32"/>
    </row>
    <row r="7" spans="1:31" x14ac:dyDescent="0.25">
      <c r="A7" s="8">
        <f>(Input!$A$29)</f>
        <v>39082</v>
      </c>
      <c r="B7" s="8">
        <f>IF(Input!$B$3=Input!$A$35,VLOOKUP(YEAR(A7),'C Filing Due Date'!$A$4:$M$54,MONTH(A7)+1,FALSE),IF(Input!$B$3=Input!$A$36,VLOOKUP(YEAR(A7),'S Filing Due Date'!$A$4:$M$54,MONTH(A7)+1,FALSE),IF(Input!$B$3=Input!$A$37,VLOOKUP(YEAR(A7),'P Filing Due Date'!$A$4:$M$54,MONTH(A7)+1,FALSE),IF(OR(Input!$B$3=Input!$A$38,Input!$B$3=Input!$A$39),VLOOKUP(YEAR(A7),'I &amp; T Filing Due Date'!$A$4:$M$54,MONTH(A7)+1,FALSE)))))</f>
        <v>39156</v>
      </c>
      <c r="C7" s="8">
        <f>IF(Input!$B$3=Input!$A$35,VLOOKUP(YEAR(A7)+1,'C Filing Due Date'!$A$4:$M$54,MONTH(A7)+1,FALSE),IF(Input!$B$3=Input!$A$36,VLOOKUP(YEAR(A7)+1,'S Filing Due Date'!$A$4:$M$54,MONTH(A7)+1,FALSE),IF(Input!$B$3=Input!$A$37,VLOOKUP(YEAR(A7)+1,'P Filing Due Date'!$A$4:$M$54,MONTH(A7)+1,FALSE),IF(OR(Input!$B$3=Input!$A$38,Input!$B$3=Input!$A$39),VLOOKUP(YEAR(A7)+1,'I &amp; T Filing Due Date'!$A$4:$M$54,MONTH(A7)+1,FALSE)))))</f>
        <v>39522</v>
      </c>
      <c r="D7" s="34">
        <f>_xlfn.DAYS(C7,B7)</f>
        <v>366</v>
      </c>
      <c r="E7" s="34">
        <f>IF(COUNTIFS('Leap Years'!$A$2:$A$29,"&gt;="&amp;'NO INPUT Corp Int Comp'!B7,'Leap Years'!$A$2:$A$29,"&lt;="&amp;'NO INPUT Corp Int Comp'!C7)=1,366,365)</f>
        <v>366</v>
      </c>
      <c r="F7" s="3">
        <f>Input!$B$29</f>
        <v>0</v>
      </c>
      <c r="G7" s="3">
        <f>ABS(F7)</f>
        <v>0</v>
      </c>
      <c r="H7" s="14">
        <f>IF(F7=0,0,F7/G7)</f>
        <v>0</v>
      </c>
      <c r="I7" s="18">
        <f>VLOOKUP(YEAR(B7),'Corp Overpayment Rate'!$A$5:$M$55,MONTH(B7)+1,FALSE)</f>
        <v>7.0000000000000007E-2</v>
      </c>
      <c r="J7" s="46">
        <f t="shared" si="0"/>
        <v>7.2501002835447803E-2</v>
      </c>
      <c r="K7" s="6"/>
      <c r="L7" s="6"/>
      <c r="M7" s="6"/>
      <c r="N7" s="6"/>
      <c r="O7" s="6"/>
      <c r="P7" s="6"/>
      <c r="Q7" s="6"/>
      <c r="R7" s="6"/>
      <c r="S7" s="6"/>
      <c r="T7" s="6"/>
      <c r="U7" s="6"/>
      <c r="V7" s="6"/>
      <c r="W7" s="6"/>
      <c r="X7" s="6"/>
      <c r="Y7" s="6"/>
      <c r="Z7" s="6"/>
      <c r="AA7" s="6"/>
      <c r="AB7" s="6"/>
      <c r="AC7" s="42">
        <f>IF($G7&lt;=10000,$G7*$J7,10000*$J7)</f>
        <v>0</v>
      </c>
      <c r="AD7" s="12">
        <f>IF($G$6&lt;=10000,($G$6+SUM($AD$6:AD6))*$J7,(10000+SUM($AD$6:AD6))*$J7)</f>
        <v>0</v>
      </c>
    </row>
    <row r="8" spans="1:31" x14ac:dyDescent="0.25">
      <c r="A8" s="8">
        <f>(Input!$A$28)</f>
        <v>39447</v>
      </c>
      <c r="B8" s="8">
        <f>IF(Input!$B$3=Input!$A$35,VLOOKUP(YEAR(A8),'C Filing Due Date'!$A$4:$M$54,MONTH(A8)+1,FALSE),IF(Input!$B$3=Input!$A$36,VLOOKUP(YEAR(A8),'S Filing Due Date'!$A$4:$M$54,MONTH(A8)+1,FALSE),IF(Input!$B$3=Input!$A$37,VLOOKUP(YEAR(A8),'P Filing Due Date'!$A$4:$M$54,MONTH(A8)+1,FALSE),IF(OR(Input!$B$3=Input!$A$38,Input!$B$3=Input!$A$39),VLOOKUP(YEAR(A8),'I &amp; T Filing Due Date'!$A$4:$M$54,MONTH(A8)+1,FALSE)))))</f>
        <v>39522</v>
      </c>
      <c r="C8" s="8">
        <f>IF(Input!$B$3=Input!$A$35,VLOOKUP(YEAR(A8)+1,'C Filing Due Date'!$A$4:$M$54,MONTH(A8)+1,FALSE),IF(Input!$B$3=Input!$A$36,VLOOKUP(YEAR(A8)+1,'S Filing Due Date'!$A$4:$M$54,MONTH(A8)+1,FALSE),IF(Input!$B$3=Input!$A$37,VLOOKUP(YEAR(A8)+1,'P Filing Due Date'!$A$4:$M$54,MONTH(A8)+1,FALSE),IF(OR(Input!$B$3=Input!$A$38,Input!$B$3=Input!$A$39),VLOOKUP(YEAR(A8)+1,'I &amp; T Filing Due Date'!$A$4:$M$54,MONTH(A8)+1,FALSE)))))</f>
        <v>39887</v>
      </c>
      <c r="D8" s="34">
        <f t="shared" ref="D8:D49" si="1">_xlfn.DAYS(C8,B8)</f>
        <v>365</v>
      </c>
      <c r="E8" s="34">
        <f>IF(COUNTIFS('Leap Years'!$A$2:$A$29,"&gt;="&amp;'NO INPUT Corp Int Comp'!B8,'Leap Years'!$A$2:$A$29,"&lt;="&amp;'NO INPUT Corp Int Comp'!C8)=1,366,365)</f>
        <v>365</v>
      </c>
      <c r="F8" s="3">
        <f>Input!$B$28</f>
        <v>0</v>
      </c>
      <c r="G8" s="3">
        <f t="shared" ref="G8:G25" si="2">ABS(F8)</f>
        <v>0</v>
      </c>
      <c r="H8" s="14">
        <f t="shared" ref="H8:H25" si="3">IF(F8=0,0,F8/G8)</f>
        <v>0</v>
      </c>
      <c r="I8" s="18">
        <f>VLOOKUP(YEAR(B8),'Corp Overpayment Rate'!$A$5:$M$55,MONTH(B8)+1,FALSE)</f>
        <v>0.06</v>
      </c>
      <c r="J8" s="46">
        <f t="shared" si="0"/>
        <v>6.1831310677866957E-2</v>
      </c>
      <c r="K8" s="6"/>
      <c r="L8" s="6"/>
      <c r="M8" s="6"/>
      <c r="N8" s="6"/>
      <c r="O8" s="6"/>
      <c r="P8" s="6"/>
      <c r="Q8" s="6"/>
      <c r="R8" s="6"/>
      <c r="S8" s="6"/>
      <c r="T8" s="6"/>
      <c r="U8" s="6"/>
      <c r="V8" s="6"/>
      <c r="W8" s="6"/>
      <c r="X8" s="6"/>
      <c r="Y8" s="6"/>
      <c r="Z8" s="6"/>
      <c r="AA8" s="6"/>
      <c r="AB8" s="42">
        <f>IF($G8&lt;=10000,$G8*$J8,10000*$J8)</f>
        <v>0</v>
      </c>
      <c r="AC8" s="12">
        <f>IF($G$7&lt;=10000,($G$7+SUM($AC$7:AC7))*$J8,(10000+SUM($AC$7:AC7))*$J8)</f>
        <v>0</v>
      </c>
      <c r="AD8" s="12">
        <f>IF($G$6&lt;=10000,($G$6+SUM($AD$6:AD7))*$J8,(10000+SUM($AD$6:AD7))*$J8)</f>
        <v>0</v>
      </c>
    </row>
    <row r="9" spans="1:31" x14ac:dyDescent="0.25">
      <c r="A9" s="8">
        <f>(Input!$A$27)</f>
        <v>39813</v>
      </c>
      <c r="B9" s="8">
        <f>IF(Input!$B$3=Input!$A$35,VLOOKUP(YEAR(A9),'C Filing Due Date'!$A$4:$M$54,MONTH(A9)+1,FALSE),IF(Input!$B$3=Input!$A$36,VLOOKUP(YEAR(A9),'S Filing Due Date'!$A$4:$M$54,MONTH(A9)+1,FALSE),IF(Input!$B$3=Input!$A$37,VLOOKUP(YEAR(A9),'P Filing Due Date'!$A$4:$M$54,MONTH(A9)+1,FALSE),IF(OR(Input!$B$3=Input!$A$38,Input!$B$3=Input!$A$39),VLOOKUP(YEAR(A9),'I &amp; T Filing Due Date'!$A$4:$M$54,MONTH(A9)+1,FALSE)))))</f>
        <v>39887</v>
      </c>
      <c r="C9" s="8">
        <f>IF(Input!$B$3=Input!$A$35,VLOOKUP(YEAR(A9)+1,'C Filing Due Date'!$A$4:$M$54,MONTH(A9)+1,FALSE),IF(Input!$B$3=Input!$A$36,VLOOKUP(YEAR(A9)+1,'S Filing Due Date'!$A$4:$M$54,MONTH(A9)+1,FALSE),IF(Input!$B$3=Input!$A$37,VLOOKUP(YEAR(A9)+1,'P Filing Due Date'!$A$4:$M$54,MONTH(A9)+1,FALSE),IF(OR(Input!$B$3=Input!$A$38,Input!$B$3=Input!$A$39),VLOOKUP(YEAR(A9)+1,'I &amp; T Filing Due Date'!$A$4:$M$54,MONTH(A9)+1,FALSE)))))</f>
        <v>40252</v>
      </c>
      <c r="D9" s="34">
        <f t="shared" si="1"/>
        <v>365</v>
      </c>
      <c r="E9" s="34">
        <f>IF(COUNTIFS('Leap Years'!$A$2:$A$29,"&gt;="&amp;'NO INPUT Corp Int Comp'!B9,'Leap Years'!$A$2:$A$29,"&lt;="&amp;'NO INPUT Corp Int Comp'!C9)=1,366,365)</f>
        <v>365</v>
      </c>
      <c r="F9" s="3">
        <f>Input!$B$27</f>
        <v>0</v>
      </c>
      <c r="G9" s="3">
        <f t="shared" si="2"/>
        <v>0</v>
      </c>
      <c r="H9" s="14">
        <f t="shared" si="3"/>
        <v>0</v>
      </c>
      <c r="I9" s="18">
        <f>VLOOKUP(YEAR(B9),'Corp Overpayment Rate'!$A$5:$M$55,MONTH(B9)+1,FALSE)</f>
        <v>0.04</v>
      </c>
      <c r="J9" s="46">
        <f t="shared" si="0"/>
        <v>4.080849313239665E-2</v>
      </c>
      <c r="K9" s="6"/>
      <c r="L9" s="6"/>
      <c r="M9" s="6"/>
      <c r="N9" s="6"/>
      <c r="O9" s="6"/>
      <c r="P9" s="6"/>
      <c r="Q9" s="6"/>
      <c r="R9" s="6"/>
      <c r="S9" s="6"/>
      <c r="T9" s="6"/>
      <c r="U9" s="6"/>
      <c r="V9" s="6"/>
      <c r="W9" s="6"/>
      <c r="X9" s="6"/>
      <c r="Y9" s="6"/>
      <c r="Z9" s="6"/>
      <c r="AA9" s="42">
        <f>IF($G9&lt;=10000,$G9*$J9,10000*$J9)</f>
        <v>0</v>
      </c>
      <c r="AB9" s="12">
        <f>IF($G$8&lt;=10000,($G$8+SUM($AB$8:AB8))*$J9,(10000+SUM($AB$8:AB8))*$J9)</f>
        <v>0</v>
      </c>
      <c r="AC9" s="12">
        <f>IF($G$7&lt;=10000,($G$7+SUM($AC$7:AC8))*$J9,(10000+SUM($AC$7:AC8))*$J9)</f>
        <v>0</v>
      </c>
      <c r="AD9" s="12">
        <f>IF($G$6&lt;=10000,($G$6+SUM($AD$6:AD8))*$J9,(10000+SUM($AD$6:AD8))*$J9)</f>
        <v>0</v>
      </c>
    </row>
    <row r="10" spans="1:31" x14ac:dyDescent="0.25">
      <c r="A10" s="8">
        <f>(Input!$A$26)</f>
        <v>40178</v>
      </c>
      <c r="B10" s="8">
        <f>IF(Input!$B$3=Input!$A$35,VLOOKUP(YEAR(A10),'C Filing Due Date'!$A$4:$M$54,MONTH(A10)+1,FALSE),IF(Input!$B$3=Input!$A$36,VLOOKUP(YEAR(A10),'S Filing Due Date'!$A$4:$M$54,MONTH(A10)+1,FALSE),IF(Input!$B$3=Input!$A$37,VLOOKUP(YEAR(A10),'P Filing Due Date'!$A$4:$M$54,MONTH(A10)+1,FALSE),IF(OR(Input!$B$3=Input!$A$38,Input!$B$3=Input!$A$39),VLOOKUP(YEAR(A10),'I &amp; T Filing Due Date'!$A$4:$M$54,MONTH(A10)+1,FALSE)))))</f>
        <v>40252</v>
      </c>
      <c r="C10" s="8">
        <f>IF(Input!$B$3=Input!$A$35,VLOOKUP(YEAR(A10)+1,'C Filing Due Date'!$A$4:$M$54,MONTH(A10)+1,FALSE),IF(Input!$B$3=Input!$A$36,VLOOKUP(YEAR(A10)+1,'S Filing Due Date'!$A$4:$M$54,MONTH(A10)+1,FALSE),IF(Input!$B$3=Input!$A$37,VLOOKUP(YEAR(A10)+1,'P Filing Due Date'!$A$4:$M$54,MONTH(A10)+1,FALSE),IF(OR(Input!$B$3=Input!$A$38,Input!$B$3=Input!$A$39),VLOOKUP(YEAR(A10)+1,'I &amp; T Filing Due Date'!$A$4:$M$54,MONTH(A10)+1,FALSE)))))</f>
        <v>40617</v>
      </c>
      <c r="D10" s="34">
        <f t="shared" si="1"/>
        <v>365</v>
      </c>
      <c r="E10" s="34">
        <f>IF(COUNTIFS('Leap Years'!$A$2:$A$29,"&gt;="&amp;'NO INPUT Corp Int Comp'!B10,'Leap Years'!$A$2:$A$29,"&lt;="&amp;'NO INPUT Corp Int Comp'!C10)=1,366,365)</f>
        <v>365</v>
      </c>
      <c r="F10" s="3">
        <f>Input!$B$26</f>
        <v>0</v>
      </c>
      <c r="G10" s="3">
        <f t="shared" si="2"/>
        <v>0</v>
      </c>
      <c r="H10" s="14">
        <f t="shared" si="3"/>
        <v>0</v>
      </c>
      <c r="I10" s="18">
        <f>VLOOKUP(YEAR(B10),'Corp Overpayment Rate'!$A$5:$M$55,MONTH(B10)+1,FALSE)</f>
        <v>0.03</v>
      </c>
      <c r="J10" s="46">
        <f t="shared" si="0"/>
        <v>3.0453263600558333E-2</v>
      </c>
      <c r="K10" s="6"/>
      <c r="L10" s="6"/>
      <c r="M10" s="6"/>
      <c r="N10" s="6"/>
      <c r="O10" s="6"/>
      <c r="P10" s="6"/>
      <c r="Q10" s="6"/>
      <c r="R10" s="6"/>
      <c r="S10" s="6"/>
      <c r="T10" s="6"/>
      <c r="U10" s="6"/>
      <c r="V10" s="6"/>
      <c r="W10" s="6"/>
      <c r="X10" s="6"/>
      <c r="Y10" s="6"/>
      <c r="Z10" s="42">
        <f>IF($G10&lt;=10000,$G10*$J10,10000*$J10)</f>
        <v>0</v>
      </c>
      <c r="AA10" s="12">
        <f>IF($G$9&lt;=10000,($G$9+SUM($AA$9:AA9))*$J10,(10000+SUM($AA$9:AA9))*$J10)</f>
        <v>0</v>
      </c>
      <c r="AB10" s="12">
        <f>IF($G$8&lt;=10000,($G$8+SUM($AB$8:AB9))*$J10,(10000+SUM($AB$8:AB9))*$J10)</f>
        <v>0</v>
      </c>
      <c r="AC10" s="12">
        <f>IF($G$7&lt;=10000,($G$7+SUM($AC$7:AC9))*$J10,(10000+SUM($AC$7:AC9))*$J10)</f>
        <v>0</v>
      </c>
      <c r="AD10" s="12">
        <f>IF($G$6&lt;=10000,($G$6+SUM($AD$6:AD9))*$J10,(10000+SUM($AD$6:AD9))*$J10)</f>
        <v>0</v>
      </c>
    </row>
    <row r="11" spans="1:31" x14ac:dyDescent="0.25">
      <c r="A11" s="8">
        <f>(Input!$A$25)</f>
        <v>40543</v>
      </c>
      <c r="B11" s="8">
        <f>IF(Input!$B$3=Input!$A$35,VLOOKUP(YEAR(A11),'C Filing Due Date'!$A$4:$M$54,MONTH(A11)+1,FALSE),IF(Input!$B$3=Input!$A$36,VLOOKUP(YEAR(A11),'S Filing Due Date'!$A$4:$M$54,MONTH(A11)+1,FALSE),IF(Input!$B$3=Input!$A$37,VLOOKUP(YEAR(A11),'P Filing Due Date'!$A$4:$M$54,MONTH(A11)+1,FALSE),IF(OR(Input!$B$3=Input!$A$38,Input!$B$3=Input!$A$39),VLOOKUP(YEAR(A11),'I &amp; T Filing Due Date'!$A$4:$M$54,MONTH(A11)+1,FALSE)))))</f>
        <v>40617</v>
      </c>
      <c r="C11" s="8">
        <f>IF(Input!$B$3=Input!$A$35,VLOOKUP(YEAR(A11)+1,'C Filing Due Date'!$A$4:$M$54,MONTH(A11)+1,FALSE),IF(Input!$B$3=Input!$A$36,VLOOKUP(YEAR(A11)+1,'S Filing Due Date'!$A$4:$M$54,MONTH(A11)+1,FALSE),IF(Input!$B$3=Input!$A$37,VLOOKUP(YEAR(A11)+1,'P Filing Due Date'!$A$4:$M$54,MONTH(A11)+1,FALSE),IF(OR(Input!$B$3=Input!$A$38,Input!$B$3=Input!$A$39),VLOOKUP(YEAR(A11)+1,'I &amp; T Filing Due Date'!$A$4:$M$54,MONTH(A11)+1,FALSE)))))</f>
        <v>40983</v>
      </c>
      <c r="D11" s="34">
        <f t="shared" si="1"/>
        <v>366</v>
      </c>
      <c r="E11" s="34">
        <f>IF(COUNTIFS('Leap Years'!$A$2:$A$29,"&gt;="&amp;'NO INPUT Corp Int Comp'!B11,'Leap Years'!$A$2:$A$29,"&lt;="&amp;'NO INPUT Corp Int Comp'!C11)=1,366,365)</f>
        <v>366</v>
      </c>
      <c r="F11" s="3">
        <f>Input!$B$25</f>
        <v>0</v>
      </c>
      <c r="G11" s="3">
        <f t="shared" si="2"/>
        <v>0</v>
      </c>
      <c r="H11" s="14">
        <f t="shared" si="3"/>
        <v>0</v>
      </c>
      <c r="I11" s="18">
        <f>VLOOKUP(YEAR(B11),'Corp Overpayment Rate'!$A$5:$M$55,MONTH(B11)+1,FALSE)</f>
        <v>0.02</v>
      </c>
      <c r="J11" s="46">
        <f t="shared" si="0"/>
        <v>2.0200782560107156E-2</v>
      </c>
      <c r="K11" s="6"/>
      <c r="L11" s="6"/>
      <c r="M11" s="6"/>
      <c r="N11" s="6"/>
      <c r="O11" s="6"/>
      <c r="P11" s="6"/>
      <c r="Q11" s="6"/>
      <c r="R11" s="6"/>
      <c r="S11" s="6"/>
      <c r="T11" s="6"/>
      <c r="U11" s="6"/>
      <c r="V11" s="6"/>
      <c r="W11" s="6"/>
      <c r="X11" s="6"/>
      <c r="Y11" s="42">
        <f>IF($G11&lt;=10000,$G11*$J11,10000*$J11)</f>
        <v>0</v>
      </c>
      <c r="Z11" s="12">
        <f>IF($G$10&lt;=10000,($G$10+SUM($Z$10:Z10))*$J11,(10000+SUM($Z$10:Z10))*$J11)</f>
        <v>0</v>
      </c>
      <c r="AA11" s="12">
        <f>IF($G$9&lt;=10000,($G$9+SUM($AA$9:AA10))*$J11,(10000+SUM($AA$9:AA10))*$J11)</f>
        <v>0</v>
      </c>
      <c r="AB11" s="12">
        <f>IF($G$8&lt;=10000,($G$8+SUM($AB$8:AB10))*$J11,(10000+SUM($AB$8:AB10))*$J11)</f>
        <v>0</v>
      </c>
      <c r="AC11" s="12">
        <f>IF($G$7&lt;=10000,($G$7+SUM($AC$7:AC10))*$J11,(10000+SUM($AC$7:AC10))*$J11)</f>
        <v>0</v>
      </c>
      <c r="AD11" s="12">
        <f>IF($G$6&lt;=10000,($G$6+SUM($AD$6:AD10))*$J11,(10000+SUM($AD$6:AD10))*$J11)</f>
        <v>0</v>
      </c>
    </row>
    <row r="12" spans="1:31" x14ac:dyDescent="0.25">
      <c r="A12" s="8">
        <f>(Input!$A$24)</f>
        <v>40908</v>
      </c>
      <c r="B12" s="8">
        <f>IF(Input!$B$3=Input!$A$35,VLOOKUP(YEAR(A12),'C Filing Due Date'!$A$4:$M$54,MONTH(A12)+1,FALSE),IF(Input!$B$3=Input!$A$36,VLOOKUP(YEAR(A12),'S Filing Due Date'!$A$4:$M$54,MONTH(A12)+1,FALSE),IF(Input!$B$3=Input!$A$37,VLOOKUP(YEAR(A12),'P Filing Due Date'!$A$4:$M$54,MONTH(A12)+1,FALSE),IF(OR(Input!$B$3=Input!$A$38,Input!$B$3=Input!$A$39),VLOOKUP(YEAR(A12),'I &amp; T Filing Due Date'!$A$4:$M$54,MONTH(A12)+1,FALSE)))))</f>
        <v>40983</v>
      </c>
      <c r="C12" s="8">
        <f>IF(Input!$B$3=Input!$A$35,VLOOKUP(YEAR(A12)+1,'C Filing Due Date'!$A$4:$M$54,MONTH(A12)+1,FALSE),IF(Input!$B$3=Input!$A$36,VLOOKUP(YEAR(A12)+1,'S Filing Due Date'!$A$4:$M$54,MONTH(A12)+1,FALSE),IF(Input!$B$3=Input!$A$37,VLOOKUP(YEAR(A12)+1,'P Filing Due Date'!$A$4:$M$54,MONTH(A12)+1,FALSE),IF(OR(Input!$B$3=Input!$A$38,Input!$B$3=Input!$A$39),VLOOKUP(YEAR(A12)+1,'I &amp; T Filing Due Date'!$A$4:$M$54,MONTH(A12)+1,FALSE)))))</f>
        <v>41348</v>
      </c>
      <c r="D12" s="34">
        <f t="shared" si="1"/>
        <v>365</v>
      </c>
      <c r="E12" s="34">
        <f>IF(COUNTIFS('Leap Years'!$A$2:$A$29,"&gt;="&amp;'NO INPUT Corp Int Comp'!B12,'Leap Years'!$A$2:$A$29,"&lt;="&amp;'NO INPUT Corp Int Comp'!C12)=1,366,365)</f>
        <v>365</v>
      </c>
      <c r="F12" s="3">
        <f>Input!$B$24</f>
        <v>0</v>
      </c>
      <c r="G12" s="3">
        <f t="shared" si="2"/>
        <v>0</v>
      </c>
      <c r="H12" s="14">
        <f t="shared" si="3"/>
        <v>0</v>
      </c>
      <c r="I12" s="18">
        <f>VLOOKUP(YEAR(B12),'Corp Overpayment Rate'!$A$5:$M$55,MONTH(B12)+1,FALSE)</f>
        <v>0.02</v>
      </c>
      <c r="J12" s="46">
        <f t="shared" si="0"/>
        <v>2.0200781032909898E-2</v>
      </c>
      <c r="K12" s="6"/>
      <c r="L12" s="6"/>
      <c r="M12" s="6"/>
      <c r="N12" s="6"/>
      <c r="O12" s="6"/>
      <c r="P12" s="6"/>
      <c r="Q12" s="6"/>
      <c r="R12" s="6"/>
      <c r="S12" s="6"/>
      <c r="T12" s="6"/>
      <c r="U12" s="6"/>
      <c r="V12" s="6"/>
      <c r="W12" s="6"/>
      <c r="X12" s="42">
        <f>IF($G12&lt;=10000,$G12*$J12,10000*$J12)</f>
        <v>0</v>
      </c>
      <c r="Y12" s="12">
        <f>IF($G$11&lt;=10000,($G$11+SUM($Y$11:Y11))*$J12,(10000+SUM($Y$11:Y11))*$J12)</f>
        <v>0</v>
      </c>
      <c r="Z12" s="12">
        <f>IF($G$10&lt;=10000,($G$10+SUM($Z$10:Z11))*$J12,(10000+SUM($Z$10:Z11))*$J12)</f>
        <v>0</v>
      </c>
      <c r="AA12" s="12">
        <f>IF($G$9&lt;=10000,($G$9+SUM($AA$9:AA11))*$J12,(10000+SUM($AA$9:AA11))*$J12)</f>
        <v>0</v>
      </c>
      <c r="AB12" s="12">
        <f>IF($G$8&lt;=10000,($G$8+SUM($AB$8:AB11))*$J12,(10000+SUM($AB$8:AB11))*$J12)</f>
        <v>0</v>
      </c>
      <c r="AC12" s="12">
        <f>IF($G$7&lt;=10000,($G$7+SUM($AC$7:AC11))*$J12,(10000+SUM($AC$7:AC11))*$J12)</f>
        <v>0</v>
      </c>
      <c r="AD12" s="12">
        <f>IF($G$6&lt;=10000,($G$6+SUM($AD$6:AD11))*$J12,(10000+SUM($AD$6:AD11))*$J12)</f>
        <v>0</v>
      </c>
    </row>
    <row r="13" spans="1:31" x14ac:dyDescent="0.25">
      <c r="A13" s="8">
        <f>(Input!$A$23)</f>
        <v>41274</v>
      </c>
      <c r="B13" s="8">
        <f>IF(Input!$B$3=Input!$A$35,VLOOKUP(YEAR(A13),'C Filing Due Date'!$A$4:$M$54,MONTH(A13)+1,FALSE),IF(Input!$B$3=Input!$A$36,VLOOKUP(YEAR(A13),'S Filing Due Date'!$A$4:$M$54,MONTH(A13)+1,FALSE),IF(Input!$B$3=Input!$A$37,VLOOKUP(YEAR(A13),'P Filing Due Date'!$A$4:$M$54,MONTH(A13)+1,FALSE),IF(OR(Input!$B$3=Input!$A$38,Input!$B$3=Input!$A$39),VLOOKUP(YEAR(A13),'I &amp; T Filing Due Date'!$A$4:$M$54,MONTH(A13)+1,FALSE)))))</f>
        <v>41348</v>
      </c>
      <c r="C13" s="8">
        <f>IF(Input!$B$3=Input!$A$35,VLOOKUP(YEAR(A13)+1,'C Filing Due Date'!$A$4:$M$54,MONTH(A13)+1,FALSE),IF(Input!$B$3=Input!$A$36,VLOOKUP(YEAR(A13)+1,'S Filing Due Date'!$A$4:$M$54,MONTH(A13)+1,FALSE),IF(Input!$B$3=Input!$A$37,VLOOKUP(YEAR(A13)+1,'P Filing Due Date'!$A$4:$M$54,MONTH(A13)+1,FALSE),IF(OR(Input!$B$3=Input!$A$38,Input!$B$3=Input!$A$39),VLOOKUP(YEAR(A13)+1,'I &amp; T Filing Due Date'!$A$4:$M$54,MONTH(A13)+1,FALSE)))))</f>
        <v>41713</v>
      </c>
      <c r="D13" s="34">
        <f t="shared" si="1"/>
        <v>365</v>
      </c>
      <c r="E13" s="34">
        <f>IF(COUNTIFS('Leap Years'!$A$2:$A$29,"&gt;="&amp;'NO INPUT Corp Int Comp'!B13,'Leap Years'!$A$2:$A$29,"&lt;="&amp;'NO INPUT Corp Int Comp'!C13)=1,366,365)</f>
        <v>365</v>
      </c>
      <c r="F13" s="3">
        <f>Input!$B$23</f>
        <v>0</v>
      </c>
      <c r="G13" s="3">
        <f t="shared" si="2"/>
        <v>0</v>
      </c>
      <c r="H13" s="14">
        <f t="shared" si="3"/>
        <v>0</v>
      </c>
      <c r="I13" s="18">
        <f>VLOOKUP(YEAR(B13),'Corp Overpayment Rate'!$A$5:$M$55,MONTH(B13)+1,FALSE)</f>
        <v>0.02</v>
      </c>
      <c r="J13" s="46">
        <f t="shared" si="0"/>
        <v>2.0200781032909898E-2</v>
      </c>
      <c r="K13" s="6"/>
      <c r="L13" s="6"/>
      <c r="M13" s="6"/>
      <c r="N13" s="6"/>
      <c r="O13" s="6"/>
      <c r="P13" s="6"/>
      <c r="Q13" s="6"/>
      <c r="R13" s="6"/>
      <c r="S13" s="6"/>
      <c r="T13" s="6"/>
      <c r="U13" s="6"/>
      <c r="V13" s="6"/>
      <c r="W13" s="42">
        <f>IF($G13&lt;=10000,$G13*$J13,10000*$J13)</f>
        <v>0</v>
      </c>
      <c r="X13" s="12">
        <f>IF($G$12&lt;=10000,($G$12+SUM($X$12:X12))*$J13,(10000+SUM($X$12:X12))*$J13)</f>
        <v>0</v>
      </c>
      <c r="Y13" s="12">
        <f>IF($G$11&lt;=10000,($G$11+SUM($Y$11:Y12))*$J13,(10000+SUM($Y$11:Y12))*$J13)</f>
        <v>0</v>
      </c>
      <c r="Z13" s="12">
        <f>IF($G$10&lt;=10000,($G$10+SUM($Z$10:Z12))*$J13,(10000+SUM($Z$10:Z12))*$J13)</f>
        <v>0</v>
      </c>
      <c r="AA13" s="12">
        <f>IF($G$9&lt;=10000,($G$9+SUM($AA$9:AA12))*$J13,(10000+SUM($AA$9:AA12))*$J13)</f>
        <v>0</v>
      </c>
      <c r="AB13" s="12">
        <f>IF($G$8&lt;=10000,($G$8+SUM($AB$8:AB12))*$J13,(10000+SUM($AB$8:AB12))*$J13)</f>
        <v>0</v>
      </c>
      <c r="AC13" s="12">
        <f>IF($G$7&lt;=10000,($G$7+SUM($AC$7:AC12))*$J13,(10000+SUM($AC$7:AC12))*$J13)</f>
        <v>0</v>
      </c>
      <c r="AD13" s="12">
        <f>IF($G$6&lt;=10000,($G$6+SUM($AD$6:AD12))*$J13,(10000+SUM($AD$6:AD12))*$J13)</f>
        <v>0</v>
      </c>
    </row>
    <row r="14" spans="1:31" x14ac:dyDescent="0.25">
      <c r="A14" s="8">
        <f>(Input!$A$22)</f>
        <v>41639</v>
      </c>
      <c r="B14" s="8">
        <f>IF(Input!$B$3=Input!$A$35,VLOOKUP(YEAR(A14),'C Filing Due Date'!$A$4:$M$54,MONTH(A14)+1,FALSE),IF(Input!$B$3=Input!$A$36,VLOOKUP(YEAR(A14),'S Filing Due Date'!$A$4:$M$54,MONTH(A14)+1,FALSE),IF(Input!$B$3=Input!$A$37,VLOOKUP(YEAR(A14),'P Filing Due Date'!$A$4:$M$54,MONTH(A14)+1,FALSE),IF(OR(Input!$B$3=Input!$A$38,Input!$B$3=Input!$A$39),VLOOKUP(YEAR(A14),'I &amp; T Filing Due Date'!$A$4:$M$54,MONTH(A14)+1,FALSE)))))</f>
        <v>41713</v>
      </c>
      <c r="C14" s="8">
        <f>IF(Input!$B$3=Input!$A$35,VLOOKUP(YEAR(A14)+1,'C Filing Due Date'!$A$4:$M$54,MONTH(A14)+1,FALSE),IF(Input!$B$3=Input!$A$36,VLOOKUP(YEAR(A14)+1,'S Filing Due Date'!$A$4:$M$54,MONTH(A14)+1,FALSE),IF(Input!$B$3=Input!$A$37,VLOOKUP(YEAR(A14)+1,'P Filing Due Date'!$A$4:$M$54,MONTH(A14)+1,FALSE),IF(OR(Input!$B$3=Input!$A$38,Input!$B$3=Input!$A$39),VLOOKUP(YEAR(A14)+1,'I &amp; T Filing Due Date'!$A$4:$M$54,MONTH(A14)+1,FALSE)))))</f>
        <v>42078</v>
      </c>
      <c r="D14" s="34">
        <f t="shared" si="1"/>
        <v>365</v>
      </c>
      <c r="E14" s="34">
        <f>IF(COUNTIFS('Leap Years'!$A$2:$A$29,"&gt;="&amp;'NO INPUT Corp Int Comp'!B14,'Leap Years'!$A$2:$A$29,"&lt;="&amp;'NO INPUT Corp Int Comp'!C14)=1,366,365)</f>
        <v>365</v>
      </c>
      <c r="F14" s="3">
        <f>Input!$B$22</f>
        <v>0</v>
      </c>
      <c r="G14" s="3">
        <f t="shared" si="2"/>
        <v>0</v>
      </c>
      <c r="H14" s="14">
        <f t="shared" si="3"/>
        <v>0</v>
      </c>
      <c r="I14" s="18">
        <f>VLOOKUP(YEAR(B14),'Corp Overpayment Rate'!$A$5:$M$55,MONTH(B14)+1,FALSE)</f>
        <v>0.02</v>
      </c>
      <c r="J14" s="46">
        <f t="shared" ref="J14:J25" si="4">-1+(1+(I14/E14))^(E14*(D14/E14))</f>
        <v>2.0200781032909898E-2</v>
      </c>
      <c r="K14" s="6"/>
      <c r="L14" s="6"/>
      <c r="M14" s="6"/>
      <c r="N14" s="6"/>
      <c r="O14" s="6"/>
      <c r="P14" s="6"/>
      <c r="Q14" s="6"/>
      <c r="R14" s="6"/>
      <c r="S14" s="6"/>
      <c r="T14" s="6"/>
      <c r="U14" s="6"/>
      <c r="V14" s="42">
        <f>IF($G14&lt;=10000,$G14*$J14,10000*$J14)</f>
        <v>0</v>
      </c>
      <c r="W14" s="12">
        <f>IF($G$13&lt;=10000,($G$13+SUM($W$13:W13))*$J14,(10000+SUM($W$13:W13))*$J14)</f>
        <v>0</v>
      </c>
      <c r="X14" s="12">
        <f>IF($G$12&lt;=10000,($G$12+SUM($X$12:X13))*$J14,(10000+SUM($X$12:X13))*$J14)</f>
        <v>0</v>
      </c>
      <c r="Y14" s="12">
        <f>IF($G$11&lt;=10000,($G$11+SUM($Y$11:Y13))*$J14,(10000+SUM($Y$11:Y13))*$J14)</f>
        <v>0</v>
      </c>
      <c r="Z14" s="12">
        <f>IF($G$10&lt;=10000,($G$10+SUM($Z$10:Z13))*$J14,(10000+SUM($Z$10:Z13))*$J14)</f>
        <v>0</v>
      </c>
      <c r="AA14" s="12">
        <f>IF($G$9&lt;=10000,($G$9+SUM($AA$9:AA13))*$J14,(10000+SUM($AA$9:AA13))*$J14)</f>
        <v>0</v>
      </c>
      <c r="AB14" s="12">
        <f>IF($G$8&lt;=10000,($G$8+SUM($AB$8:AB13))*$J14,(10000+SUM($AB$8:AB13))*$J14)</f>
        <v>0</v>
      </c>
      <c r="AC14" s="12">
        <f>IF($G$7&lt;=10000,($G$7+SUM($AC$7:AC13))*$J14,(10000+SUM($AC$7:AC13))*$J14)</f>
        <v>0</v>
      </c>
      <c r="AD14" s="12">
        <f>IF($G$6&lt;=10000,($G$6+SUM($AD$6:AD13))*$J14,(10000+SUM($AD$6:AD13))*$J14)</f>
        <v>0</v>
      </c>
    </row>
    <row r="15" spans="1:31" x14ac:dyDescent="0.25">
      <c r="A15" s="8">
        <f>(Input!$A$21)</f>
        <v>42004</v>
      </c>
      <c r="B15" s="8">
        <f>IF(Input!$B$3=Input!$A$35,VLOOKUP(YEAR(A15),'C Filing Due Date'!$A$4:$M$54,MONTH(A15)+1,FALSE),IF(Input!$B$3=Input!$A$36,VLOOKUP(YEAR(A15),'S Filing Due Date'!$A$4:$M$54,MONTH(A15)+1,FALSE),IF(Input!$B$3=Input!$A$37,VLOOKUP(YEAR(A15),'P Filing Due Date'!$A$4:$M$54,MONTH(A15)+1,FALSE),IF(OR(Input!$B$3=Input!$A$38,Input!$B$3=Input!$A$39),VLOOKUP(YEAR(A15),'I &amp; T Filing Due Date'!$A$4:$M$54,MONTH(A15)+1,FALSE)))))</f>
        <v>42078</v>
      </c>
      <c r="C15" s="8">
        <f>IF(Input!$B$3=Input!$A$35,VLOOKUP(YEAR(A15)+1,'C Filing Due Date'!$A$4:$M$54,MONTH(A15)+1,FALSE),IF(Input!$B$3=Input!$A$36,VLOOKUP(YEAR(A15)+1,'S Filing Due Date'!$A$4:$M$54,MONTH(A15)+1,FALSE),IF(Input!$B$3=Input!$A$37,VLOOKUP(YEAR(A15)+1,'P Filing Due Date'!$A$4:$M$54,MONTH(A15)+1,FALSE),IF(OR(Input!$B$3=Input!$A$38,Input!$B$3=Input!$A$39),VLOOKUP(YEAR(A15)+1,'I &amp; T Filing Due Date'!$A$4:$M$54,MONTH(A15)+1,FALSE)))))</f>
        <v>42444</v>
      </c>
      <c r="D15" s="34">
        <f t="shared" si="1"/>
        <v>366</v>
      </c>
      <c r="E15" s="34">
        <f>IF(COUNTIFS('Leap Years'!$A$2:$A$29,"&gt;="&amp;'NO INPUT Corp Int Comp'!B15,'Leap Years'!$A$2:$A$29,"&lt;="&amp;'NO INPUT Corp Int Comp'!C15)=1,366,365)</f>
        <v>366</v>
      </c>
      <c r="F15" s="3">
        <f>Input!$B$21</f>
        <v>0</v>
      </c>
      <c r="G15" s="3">
        <f t="shared" si="2"/>
        <v>0</v>
      </c>
      <c r="H15" s="14">
        <f t="shared" si="3"/>
        <v>0</v>
      </c>
      <c r="I15" s="18">
        <f>VLOOKUP(YEAR(B15),'Corp Overpayment Rate'!$A$5:$M$55,MONTH(B15)+1,FALSE)</f>
        <v>0.02</v>
      </c>
      <c r="J15" s="46">
        <f t="shared" si="4"/>
        <v>2.0200782560107156E-2</v>
      </c>
      <c r="K15" s="6"/>
      <c r="L15" s="6"/>
      <c r="M15" s="6"/>
      <c r="N15" s="6"/>
      <c r="O15" s="6"/>
      <c r="P15" s="6"/>
      <c r="Q15" s="6"/>
      <c r="R15" s="6"/>
      <c r="S15" s="6"/>
      <c r="T15" s="6"/>
      <c r="U15" s="42">
        <f>IF($G15&lt;=10000,$G15*$J15,10000*$J15)</f>
        <v>0</v>
      </c>
      <c r="V15" s="12">
        <f>IF($G$14&lt;=10000,($G$14+SUM($V$14:V14))*$J15,(10000+SUM($V$14:V14))*$J15)</f>
        <v>0</v>
      </c>
      <c r="W15" s="12">
        <f>IF($G$13&lt;=10000,($G$13+SUM($W$13:W14))*$J15,(10000+SUM($W$13:W14))*$J15)</f>
        <v>0</v>
      </c>
      <c r="X15" s="12">
        <f>IF($G$12&lt;=10000,($G$12+SUM($X$12:X14))*$J15,(10000+SUM($X$12:X14))*$J15)</f>
        <v>0</v>
      </c>
      <c r="Y15" s="12">
        <f>IF($G$11&lt;=10000,($G$11+SUM($Y$11:Y14))*$J15,(10000+SUM($Y$11:Y14))*$J15)</f>
        <v>0</v>
      </c>
      <c r="Z15" s="12">
        <f>IF($G$10&lt;=10000,($G$10+SUM($Z$10:Z14))*$J15,(10000+SUM($Z$10:Z14))*$J15)</f>
        <v>0</v>
      </c>
      <c r="AA15" s="12">
        <f>IF($G$9&lt;=10000,($G$9+SUM($AA$9:AA14))*$J15,(10000+SUM($AA$9:AA14))*$J15)</f>
        <v>0</v>
      </c>
      <c r="AB15" s="12">
        <f>IF($G$8&lt;=10000,($G$8+SUM($AB$8:AB14))*$J15,(10000+SUM($AB$8:AB14))*$J15)</f>
        <v>0</v>
      </c>
      <c r="AC15" s="12">
        <f>IF($G$7&lt;=10000,($G$7+SUM($AC$7:AC14))*$J15,(10000+SUM($AC$7:AC14))*$J15)</f>
        <v>0</v>
      </c>
      <c r="AD15" s="12">
        <f>IF($G$6&lt;=10000,($G$6+SUM($AD$6:AD14))*$J15,(10000+SUM($AD$6:AD14))*$J15)</f>
        <v>0</v>
      </c>
    </row>
    <row r="16" spans="1:31" x14ac:dyDescent="0.25">
      <c r="A16" s="8">
        <f>(Input!$A$20)</f>
        <v>42369</v>
      </c>
      <c r="B16" s="8">
        <f>IF(Input!$B$3=Input!$A$35,VLOOKUP(YEAR(A16),'C Filing Due Date'!$A$4:$M$54,MONTH(A16)+1,FALSE),IF(Input!$B$3=Input!$A$36,VLOOKUP(YEAR(A16),'S Filing Due Date'!$A$4:$M$54,MONTH(A16)+1,FALSE),IF(Input!$B$3=Input!$A$37,VLOOKUP(YEAR(A16),'P Filing Due Date'!$A$4:$M$54,MONTH(A16)+1,FALSE),IF(OR(Input!$B$3=Input!$A$38,Input!$B$3=Input!$A$39),VLOOKUP(YEAR(A16),'I &amp; T Filing Due Date'!$A$4:$M$54,MONTH(A16)+1,FALSE)))))</f>
        <v>42444</v>
      </c>
      <c r="C16" s="8">
        <f>IF(Input!$B$3=Input!$A$35,VLOOKUP(YEAR(A16)+1,'C Filing Due Date'!$A$4:$M$54,MONTH(A16)+1,FALSE),IF(Input!$B$3=Input!$A$36,VLOOKUP(YEAR(A16)+1,'S Filing Due Date'!$A$4:$M$54,MONTH(A16)+1,FALSE),IF(Input!$B$3=Input!$A$37,VLOOKUP(YEAR(A16)+1,'P Filing Due Date'!$A$4:$M$54,MONTH(A16)+1,FALSE),IF(OR(Input!$B$3=Input!$A$38,Input!$B$3=Input!$A$39),VLOOKUP(YEAR(A16)+1,'I &amp; T Filing Due Date'!$A$4:$M$54,MONTH(A16)+1,FALSE)))))</f>
        <v>42840</v>
      </c>
      <c r="D16" s="34">
        <f t="shared" si="1"/>
        <v>396</v>
      </c>
      <c r="E16" s="34">
        <f>IF(COUNTIFS('Leap Years'!$A$2:$A$29,"&gt;="&amp;'NO INPUT Corp Int Comp'!B16,'Leap Years'!$A$2:$A$29,"&lt;="&amp;'NO INPUT Corp Int Comp'!C16)=1,366,365)</f>
        <v>365</v>
      </c>
      <c r="F16" s="3">
        <f>Input!$B$20</f>
        <v>0</v>
      </c>
      <c r="G16" s="3">
        <f t="shared" si="2"/>
        <v>0</v>
      </c>
      <c r="H16" s="14">
        <f t="shared" si="3"/>
        <v>0</v>
      </c>
      <c r="I16" s="18">
        <f>VLOOKUP(YEAR(B16),'Corp Overpayment Rate'!$A$5:$M$55,MONTH(B16)+1,FALSE)</f>
        <v>0.02</v>
      </c>
      <c r="J16" s="46">
        <f t="shared" si="4"/>
        <v>2.1935149917447161E-2</v>
      </c>
      <c r="K16" s="6"/>
      <c r="L16" s="6"/>
      <c r="M16" s="6"/>
      <c r="N16" s="6"/>
      <c r="O16" s="6"/>
      <c r="P16" s="6"/>
      <c r="Q16" s="6"/>
      <c r="R16" s="6"/>
      <c r="S16" s="6"/>
      <c r="T16" s="42">
        <f>IF($G16&lt;=10000,$G16*$J16,10000*$J16)</f>
        <v>0</v>
      </c>
      <c r="U16" s="12">
        <f>IF($G$15&lt;=10000,($G$15+SUM($U$15:U15))*$J16,(10000+SUM($U$15:U15))*$J16)</f>
        <v>0</v>
      </c>
      <c r="V16" s="12">
        <f>IF($G$14&lt;=10000,($G$14+SUM($V$14:V15))*$J16,(10000+SUM($V$14:V15))*$J16)</f>
        <v>0</v>
      </c>
      <c r="W16" s="12">
        <f>IF($G$13&lt;=10000,($G$13+SUM($W$13:W15))*$J16,(10000+SUM($W$13:W15))*$J16)</f>
        <v>0</v>
      </c>
      <c r="X16" s="12">
        <f>IF($G$12&lt;=10000,($G$12+SUM($X$12:X15))*$J16,(10000+SUM($X$12:X15))*$J16)</f>
        <v>0</v>
      </c>
      <c r="Y16" s="12">
        <f>IF($G$11&lt;=10000,($G$11+SUM($Y$11:Y15))*$J16,(10000+SUM($Y$11:Y15))*$J16)</f>
        <v>0</v>
      </c>
      <c r="Z16" s="12">
        <f>IF($G$10&lt;=10000,($G$10+SUM($Z$10:Z15))*$J16,(10000+SUM($Z$10:Z15))*$J16)</f>
        <v>0</v>
      </c>
      <c r="AA16" s="12">
        <f>IF($G$9&lt;=10000,($G$9+SUM($AA$9:AA15))*$J16,(10000+SUM($AA$9:AA15))*$J16)</f>
        <v>0</v>
      </c>
      <c r="AB16" s="12">
        <f>IF($G$8&lt;=10000,($G$8+SUM($AB$8:AB15))*$J16,(10000+SUM($AB$8:AB15))*$J16)</f>
        <v>0</v>
      </c>
      <c r="AC16" s="12">
        <f>IF($G$7&lt;=10000,($G$7+SUM($AC$7:AC15))*$J16,(10000+SUM($AC$7:AC15))*$J16)</f>
        <v>0</v>
      </c>
      <c r="AD16" s="12">
        <f>IF($G$6&lt;=10000,($G$6+SUM($AD$6:AD15))*$J16,(10000+SUM($AD$6:AD15))*$J16)</f>
        <v>0</v>
      </c>
    </row>
    <row r="17" spans="1:30" x14ac:dyDescent="0.25">
      <c r="A17" s="8">
        <f>(Input!$A$19)</f>
        <v>42735</v>
      </c>
      <c r="B17" s="8">
        <f>IF(Input!$B$3=Input!$A$35,VLOOKUP(YEAR(A17),'C Filing Due Date'!$A$4:$M$54,MONTH(A17)+1,FALSE),IF(Input!$B$3=Input!$A$36,VLOOKUP(YEAR(A17),'S Filing Due Date'!$A$4:$M$54,MONTH(A17)+1,FALSE),IF(Input!$B$3=Input!$A$37,VLOOKUP(YEAR(A17),'P Filing Due Date'!$A$4:$M$54,MONTH(A17)+1,FALSE),IF(OR(Input!$B$3=Input!$A$38,Input!$B$3=Input!$A$39),VLOOKUP(YEAR(A17),'I &amp; T Filing Due Date'!$A$4:$M$54,MONTH(A17)+1,FALSE)))))</f>
        <v>42840</v>
      </c>
      <c r="C17" s="8">
        <f>IF(Input!$B$3=Input!$A$35,VLOOKUP(YEAR(A17)+1,'C Filing Due Date'!$A$4:$M$54,MONTH(A17)+1,FALSE),IF(Input!$B$3=Input!$A$36,VLOOKUP(YEAR(A17)+1,'S Filing Due Date'!$A$4:$M$54,MONTH(A17)+1,FALSE),IF(Input!$B$3=Input!$A$37,VLOOKUP(YEAR(A17)+1,'P Filing Due Date'!$A$4:$M$54,MONTH(A17)+1,FALSE),IF(OR(Input!$B$3=Input!$A$38,Input!$B$3=Input!$A$39),VLOOKUP(YEAR(A17)+1,'I &amp; T Filing Due Date'!$A$4:$M$54,MONTH(A17)+1,FALSE)))))</f>
        <v>43205</v>
      </c>
      <c r="D17" s="34">
        <f t="shared" si="1"/>
        <v>365</v>
      </c>
      <c r="E17" s="34">
        <f>IF(COUNTIFS('Leap Years'!$A$2:$A$29,"&gt;="&amp;'NO INPUT Corp Int Comp'!B17,'Leap Years'!$A$2:$A$29,"&lt;="&amp;'NO INPUT Corp Int Comp'!C17)=1,366,365)</f>
        <v>365</v>
      </c>
      <c r="F17" s="3">
        <f>Input!$B$19</f>
        <v>0</v>
      </c>
      <c r="G17" s="3">
        <f t="shared" si="2"/>
        <v>0</v>
      </c>
      <c r="H17" s="14">
        <f t="shared" si="3"/>
        <v>0</v>
      </c>
      <c r="I17" s="18">
        <f>VLOOKUP(YEAR(B17),'Corp Overpayment Rate'!$A$5:$M$55,MONTH(B17)+1,FALSE)</f>
        <v>0.03</v>
      </c>
      <c r="J17" s="46">
        <f t="shared" si="4"/>
        <v>3.0453263600558333E-2</v>
      </c>
      <c r="K17" s="6"/>
      <c r="L17" s="6"/>
      <c r="M17" s="6"/>
      <c r="N17" s="6"/>
      <c r="O17" s="6"/>
      <c r="P17" s="6"/>
      <c r="Q17" s="6"/>
      <c r="R17" s="6"/>
      <c r="S17" s="42">
        <f>IF($G17&lt;=10000,$G17*$J17,10000*$J17)</f>
        <v>0</v>
      </c>
      <c r="T17" s="12">
        <f>IF($G$16&lt;=10000,($G$16+SUM($T$16:T16))*$J17,(10000+SUM($T$16:T16))*$J17)</f>
        <v>0</v>
      </c>
      <c r="U17" s="12">
        <f>IF($G$15&lt;=10000,($G$15+SUM($U$15:U16))*$J17,(10000+SUM($U$15:U16))*$J17)</f>
        <v>0</v>
      </c>
      <c r="V17" s="12">
        <f>IF($G$14&lt;=10000,($G$14+SUM($V$14:V16))*$J17,(10000+SUM($V$14:V16))*$J17)</f>
        <v>0</v>
      </c>
      <c r="W17" s="12">
        <f>IF($G$13&lt;=10000,($G$13+SUM($W$13:W16))*$J17,(10000+SUM($W$13:W16))*$J17)</f>
        <v>0</v>
      </c>
      <c r="X17" s="12">
        <f>IF($G$12&lt;=10000,($G$12+SUM($X$12:X16))*$J17,(10000+SUM($X$12:X16))*$J17)</f>
        <v>0</v>
      </c>
      <c r="Y17" s="12">
        <f>IF($G$11&lt;=10000,($G$11+SUM($Y$11:Y16))*$J17,(10000+SUM($Y$11:Y16))*$J17)</f>
        <v>0</v>
      </c>
      <c r="Z17" s="12">
        <f>IF($G$10&lt;=10000,($G$10+SUM($Z$10:Z16))*$J17,(10000+SUM($Z$10:Z16))*$J17)</f>
        <v>0</v>
      </c>
      <c r="AA17" s="12">
        <f>IF($G$9&lt;=10000,($G$9+SUM($AA$9:AA16))*$J17,(10000+SUM($AA$9:AA16))*$J17)</f>
        <v>0</v>
      </c>
      <c r="AB17" s="12">
        <f>IF($G$8&lt;=10000,($G$8+SUM($AB$8:AB16))*$J17,(10000+SUM($AB$8:AB16))*$J17)</f>
        <v>0</v>
      </c>
      <c r="AC17" s="12">
        <f>IF($G$7&lt;=10000,($G$7+SUM($AC$7:AC16))*$J17,(10000+SUM($AC$7:AC16))*$J17)</f>
        <v>0</v>
      </c>
      <c r="AD17" s="12">
        <f>IF($G$6&lt;=10000,($G$6+SUM($AD$6:AD16))*$J17,(10000+SUM($AD$6:AD16))*$J17)</f>
        <v>0</v>
      </c>
    </row>
    <row r="18" spans="1:30" x14ac:dyDescent="0.25">
      <c r="A18" s="8">
        <f>(Input!$A$18)</f>
        <v>43100</v>
      </c>
      <c r="B18" s="8">
        <f>IF(Input!$B$3=Input!$A$35,VLOOKUP(YEAR(A18),'C Filing Due Date'!$A$4:$M$54,MONTH(A18)+1,FALSE),IF(Input!$B$3=Input!$A$36,VLOOKUP(YEAR(A18),'S Filing Due Date'!$A$4:$M$54,MONTH(A18)+1,FALSE),IF(Input!$B$3=Input!$A$37,VLOOKUP(YEAR(A18),'P Filing Due Date'!$A$4:$M$54,MONTH(A18)+1,FALSE),IF(OR(Input!$B$3=Input!$A$38,Input!$B$3=Input!$A$39),VLOOKUP(YEAR(A18),'I &amp; T Filing Due Date'!$A$4:$M$54,MONTH(A18)+1,FALSE)))))</f>
        <v>43205</v>
      </c>
      <c r="C18" s="8">
        <f>IF(Input!$B$3=Input!$A$35,VLOOKUP(YEAR(A18)+1,'C Filing Due Date'!$A$4:$M$54,MONTH(A18)+1,FALSE),IF(Input!$B$3=Input!$A$36,VLOOKUP(YEAR(A18)+1,'S Filing Due Date'!$A$4:$M$54,MONTH(A18)+1,FALSE),IF(Input!$B$3=Input!$A$37,VLOOKUP(YEAR(A18)+1,'P Filing Due Date'!$A$4:$M$54,MONTH(A18)+1,FALSE),IF(OR(Input!$B$3=Input!$A$38,Input!$B$3=Input!$A$39),VLOOKUP(YEAR(A18)+1,'I &amp; T Filing Due Date'!$A$4:$M$54,MONTH(A18)+1,FALSE)))))</f>
        <v>43570</v>
      </c>
      <c r="D18" s="34">
        <f t="shared" si="1"/>
        <v>365</v>
      </c>
      <c r="E18" s="34">
        <f>IF(COUNTIFS('Leap Years'!$A$2:$A$29,"&gt;="&amp;'NO INPUT Corp Int Comp'!B18,'Leap Years'!$A$2:$A$29,"&lt;="&amp;'NO INPUT Corp Int Comp'!C18)=1,366,365)</f>
        <v>365</v>
      </c>
      <c r="F18" s="3">
        <f>Input!$B$18</f>
        <v>0</v>
      </c>
      <c r="G18" s="3">
        <f t="shared" si="2"/>
        <v>0</v>
      </c>
      <c r="H18" s="14">
        <f t="shared" si="3"/>
        <v>0</v>
      </c>
      <c r="I18" s="18">
        <f>VLOOKUP(YEAR(B18),'Corp Overpayment Rate'!$A$5:$M$55,MONTH(B18)+1,FALSE)</f>
        <v>0.04</v>
      </c>
      <c r="J18" s="46">
        <f t="shared" si="4"/>
        <v>4.080849313239665E-2</v>
      </c>
      <c r="K18" s="6"/>
      <c r="L18" s="6"/>
      <c r="M18" s="6"/>
      <c r="N18" s="6"/>
      <c r="O18" s="6"/>
      <c r="P18" s="6"/>
      <c r="Q18" s="6"/>
      <c r="R18" s="42">
        <f>IF($G18&lt;=10000,$G18*$J18,10000*$J18)</f>
        <v>0</v>
      </c>
      <c r="S18" s="12">
        <f>IF($G$17&lt;=10000,($G$17+SUM($S$17:S17))*$J18,(10000+SUM($S$17:S17))*$J18)</f>
        <v>0</v>
      </c>
      <c r="T18" s="12">
        <f>IF($G$16&lt;=10000,($G$16+SUM($T$16:T17))*$J18,(10000+SUM($T$16:T17))*$J18)</f>
        <v>0</v>
      </c>
      <c r="U18" s="12">
        <f>IF($G$15&lt;=10000,($G$15+SUM($U$15:U17))*$J18,(10000+SUM($U$15:U17))*$J18)</f>
        <v>0</v>
      </c>
      <c r="V18" s="12">
        <f>IF($G$14&lt;=10000,($G$14+SUM($V$14:V17))*$J18,(10000+SUM($V$14:V17))*$J18)</f>
        <v>0</v>
      </c>
      <c r="W18" s="12">
        <f>IF($G$13&lt;=10000,($G$13+SUM($W$13:W17))*$J18,(10000+SUM($W$13:W17))*$J18)</f>
        <v>0</v>
      </c>
      <c r="X18" s="12">
        <f>IF($G$12&lt;=10000,($G$12+SUM($X$12:X17))*$J18,(10000+SUM($X$12:X17))*$J18)</f>
        <v>0</v>
      </c>
      <c r="Y18" s="12">
        <f>IF($G$11&lt;=10000,($G$11+SUM($Y$11:Y17))*$J18,(10000+SUM($Y$11:Y17))*$J18)</f>
        <v>0</v>
      </c>
      <c r="Z18" s="12">
        <f>IF($G$10&lt;=10000,($G$10+SUM($Z$10:Z17))*$J18,(10000+SUM($Z$10:Z17))*$J18)</f>
        <v>0</v>
      </c>
      <c r="AA18" s="12">
        <f>IF($G$9&lt;=10000,($G$9+SUM($AA$9:AA17))*$J18,(10000+SUM($AA$9:AA17))*$J18)</f>
        <v>0</v>
      </c>
      <c r="AB18" s="12">
        <f>IF($G$8&lt;=10000,($G$8+SUM($AB$8:AB17))*$J18,(10000+SUM($AB$8:AB17))*$J18)</f>
        <v>0</v>
      </c>
      <c r="AC18" s="12">
        <f>IF($G$7&lt;=10000,($G$7+SUM($AC$7:AC17))*$J18,(10000+SUM($AC$7:AC17))*$J18)</f>
        <v>0</v>
      </c>
      <c r="AD18" s="12">
        <f>IF($G$6&lt;=10000,($G$6+SUM($AD$6:AD17))*$J18,(10000+SUM($AD$6:AD17))*$J18)</f>
        <v>0</v>
      </c>
    </row>
    <row r="19" spans="1:30" x14ac:dyDescent="0.25">
      <c r="A19" s="8">
        <f>(Input!$A$17)</f>
        <v>43465</v>
      </c>
      <c r="B19" s="8">
        <f>IF(Input!$B$3=Input!$A$35,VLOOKUP(YEAR(A19),'C Filing Due Date'!$A$4:$M$54,MONTH(A19)+1,FALSE),IF(Input!$B$3=Input!$A$36,VLOOKUP(YEAR(A19),'S Filing Due Date'!$A$4:$M$54,MONTH(A19)+1,FALSE),IF(Input!$B$3=Input!$A$37,VLOOKUP(YEAR(A19),'P Filing Due Date'!$A$4:$M$54,MONTH(A19)+1,FALSE),IF(OR(Input!$B$3=Input!$A$38,Input!$B$3=Input!$A$39),VLOOKUP(YEAR(A19),'I &amp; T Filing Due Date'!$A$4:$M$54,MONTH(A19)+1,FALSE)))))</f>
        <v>43570</v>
      </c>
      <c r="C19" s="8">
        <f>IF(Input!$B$3=Input!$A$35,VLOOKUP(YEAR(A19)+1,'C Filing Due Date'!$A$4:$M$54,MONTH(A19)+1,FALSE),IF(Input!$B$3=Input!$A$36,VLOOKUP(YEAR(A19)+1,'S Filing Due Date'!$A$4:$M$54,MONTH(A19)+1,FALSE),IF(Input!$B$3=Input!$A$37,VLOOKUP(YEAR(A19)+1,'P Filing Due Date'!$A$4:$M$54,MONTH(A19)+1,FALSE),IF(OR(Input!$B$3=Input!$A$38,Input!$B$3=Input!$A$39),VLOOKUP(YEAR(A19)+1,'I &amp; T Filing Due Date'!$A$4:$M$54,MONTH(A19)+1,FALSE)))))</f>
        <v>43936</v>
      </c>
      <c r="D19" s="34">
        <f t="shared" si="1"/>
        <v>366</v>
      </c>
      <c r="E19" s="34">
        <f>IF(COUNTIFS('Leap Years'!$A$2:$A$29,"&gt;="&amp;'NO INPUT Corp Int Comp'!B19,'Leap Years'!$A$2:$A$29,"&lt;="&amp;'NO INPUT Corp Int Comp'!C19)=1,366,365)</f>
        <v>366</v>
      </c>
      <c r="F19" s="3">
        <f>Input!$B$17</f>
        <v>0</v>
      </c>
      <c r="G19" s="3">
        <f t="shared" si="2"/>
        <v>0</v>
      </c>
      <c r="H19" s="14">
        <f t="shared" si="3"/>
        <v>0</v>
      </c>
      <c r="I19" s="18">
        <f>VLOOKUP(YEAR(B19),'Corp Overpayment Rate'!$A$5:$M$55,MONTH(B19)+1,FALSE)</f>
        <v>0.05</v>
      </c>
      <c r="J19" s="46">
        <f t="shared" si="4"/>
        <v>5.1267506302415278E-2</v>
      </c>
      <c r="K19" s="6"/>
      <c r="L19" s="6"/>
      <c r="M19" s="6"/>
      <c r="N19" s="6"/>
      <c r="O19" s="6"/>
      <c r="P19" s="6"/>
      <c r="Q19" s="42">
        <f>IF($G19&lt;=10000,$G19*$J19,10000*$J19)</f>
        <v>0</v>
      </c>
      <c r="R19" s="12">
        <f>IF($G$18&lt;=10000,($G$18+SUM($R$18:R18))*$J19,(10000+SUM($R$18:R18))*$J19)</f>
        <v>0</v>
      </c>
      <c r="S19" s="12">
        <f>IF($G$17&lt;=10000,($G$17+SUM($S$17:S18))*$J19,(10000+SUM($S$17:S18))*$J19)</f>
        <v>0</v>
      </c>
      <c r="T19" s="12">
        <f>IF($G$16&lt;=10000,($G$16+SUM($T$16:T18))*$J19,(10000+SUM($T$16:T18))*$J19)</f>
        <v>0</v>
      </c>
      <c r="U19" s="12">
        <f>IF($G$15&lt;=10000,($G$15+SUM($U$15:U18))*$J19,(10000+SUM($U$15:U18))*$J19)</f>
        <v>0</v>
      </c>
      <c r="V19" s="12">
        <f>IF($G$14&lt;=10000,($G$14+SUM($V$14:V18))*$J19,(10000+SUM($V$14:V18))*$J19)</f>
        <v>0</v>
      </c>
      <c r="W19" s="12">
        <f>IF($G$13&lt;=10000,($G$13+SUM($W$13:W18))*$J19,(10000+SUM($W$13:W18))*$J19)</f>
        <v>0</v>
      </c>
      <c r="X19" s="12">
        <f>IF($G$12&lt;=10000,($G$12+SUM($X$12:X18))*$J19,(10000+SUM($X$12:X18))*$J19)</f>
        <v>0</v>
      </c>
      <c r="Y19" s="12">
        <f>IF($G$11&lt;=10000,($G$11+SUM($Y$11:Y18))*$J19,(10000+SUM($Y$11:Y18))*$J19)</f>
        <v>0</v>
      </c>
      <c r="Z19" s="12">
        <f>IF($G$10&lt;=10000,($G$10+SUM($Z$10:Z18))*$J19,(10000+SUM($Z$10:Z18))*$J19)</f>
        <v>0</v>
      </c>
      <c r="AA19" s="12">
        <f>IF($G$9&lt;=10000,($G$9+SUM($AA$9:AA18))*$J19,(10000+SUM($AA$9:AA18))*$J19)</f>
        <v>0</v>
      </c>
      <c r="AB19" s="12">
        <f>IF($G$8&lt;=10000,($G$8+SUM($AB$8:AB18))*$J19,(10000+SUM($AB$8:AB18))*$J19)</f>
        <v>0</v>
      </c>
      <c r="AC19" s="12">
        <f>IF($G$7&lt;=10000,($G$7+SUM($AC$7:AC18))*$J19,(10000+SUM($AC$7:AC18))*$J19)</f>
        <v>0</v>
      </c>
      <c r="AD19" s="12">
        <f>IF($G$6&lt;=10000,($G$6+SUM($AD$6:AD18))*$J19,(10000+SUM($AD$6:AD18))*$J19)</f>
        <v>0</v>
      </c>
    </row>
    <row r="20" spans="1:30" x14ac:dyDescent="0.25">
      <c r="A20" s="8">
        <f>(Input!$A$16)</f>
        <v>43830</v>
      </c>
      <c r="B20" s="8">
        <f>IF(Input!$B$3=Input!$A$35,VLOOKUP(YEAR(A20),'C Filing Due Date'!$A$4:$M$54,MONTH(A20)+1,FALSE),IF(Input!$B$3=Input!$A$36,VLOOKUP(YEAR(A20),'S Filing Due Date'!$A$4:$M$54,MONTH(A20)+1,FALSE),IF(Input!$B$3=Input!$A$37,VLOOKUP(YEAR(A20),'P Filing Due Date'!$A$4:$M$54,MONTH(A20)+1,FALSE),IF(OR(Input!$B$3=Input!$A$38,Input!$B$3=Input!$A$39),VLOOKUP(YEAR(A20),'I &amp; T Filing Due Date'!$A$4:$M$54,MONTH(A20)+1,FALSE)))))</f>
        <v>43936</v>
      </c>
      <c r="C20" s="8">
        <f>IF(Input!$B$3=Input!$A$35,VLOOKUP(YEAR(A20)+1,'C Filing Due Date'!$A$4:$M$54,MONTH(A20)+1,FALSE),IF(Input!$B$3=Input!$A$36,VLOOKUP(YEAR(A20)+1,'S Filing Due Date'!$A$4:$M$54,MONTH(A20)+1,FALSE),IF(Input!$B$3=Input!$A$37,VLOOKUP(YEAR(A20)+1,'P Filing Due Date'!$A$4:$M$54,MONTH(A20)+1,FALSE),IF(OR(Input!$B$3=Input!$A$38,Input!$B$3=Input!$A$39),VLOOKUP(YEAR(A20)+1,'I &amp; T Filing Due Date'!$A$4:$M$54,MONTH(A20)+1,FALSE)))))</f>
        <v>44301</v>
      </c>
      <c r="D20" s="34">
        <f t="shared" si="1"/>
        <v>365</v>
      </c>
      <c r="E20" s="34">
        <f>IF(COUNTIFS('Leap Years'!$A$2:$A$29,"&gt;="&amp;'NO INPUT Corp Int Comp'!B20,'Leap Years'!$A$2:$A$29,"&lt;="&amp;'NO INPUT Corp Int Comp'!C20)=1,366,365)</f>
        <v>365</v>
      </c>
      <c r="F20" s="3">
        <f>Input!$B$16</f>
        <v>0</v>
      </c>
      <c r="G20" s="3">
        <f t="shared" si="2"/>
        <v>0</v>
      </c>
      <c r="H20" s="14">
        <f t="shared" si="3"/>
        <v>0</v>
      </c>
      <c r="I20" s="18">
        <f>VLOOKUP(YEAR(B20),'Corp Overpayment Rate'!$A$5:$M$55,MONTH(B20)+1,FALSE)</f>
        <v>0.04</v>
      </c>
      <c r="J20" s="46">
        <f t="shared" si="4"/>
        <v>4.080849313239665E-2</v>
      </c>
      <c r="K20" s="6"/>
      <c r="L20" s="6"/>
      <c r="M20" s="6"/>
      <c r="N20" s="6"/>
      <c r="O20" s="6"/>
      <c r="P20" s="42">
        <f>IF($G20&lt;=10000,$G20*$J20,10000*$J20)</f>
        <v>0</v>
      </c>
      <c r="Q20" s="12">
        <f>IF($G$19&lt;=10000,($G$19+SUM($Q$19:Q19))*$J20,(10000+SUM($Q$19:Q19))*$J20)</f>
        <v>0</v>
      </c>
      <c r="R20" s="12">
        <f>IF($G$18&lt;=10000,($G$18+SUM($R$18:R19))*$J20,(10000+SUM($R$18:R19))*$J20)</f>
        <v>0</v>
      </c>
      <c r="S20" s="12">
        <f>IF($G$17&lt;=10000,($G$17+SUM($S$17:S19))*$J20,(10000+SUM($S$17:S19))*$J20)</f>
        <v>0</v>
      </c>
      <c r="T20" s="12">
        <f>IF($G$16&lt;=10000,($G$16+SUM($T$16:T19))*$J20,(10000+SUM($T$16:T19))*$J20)</f>
        <v>0</v>
      </c>
      <c r="U20" s="12">
        <f>IF($G$15&lt;=10000,($G$15+SUM($U$15:U19))*$J20,(10000+SUM($U$15:U19))*$J20)</f>
        <v>0</v>
      </c>
      <c r="V20" s="12">
        <f>IF($G$14&lt;=10000,($G$14+SUM($V$14:V19))*$J20,(10000+SUM($V$14:V19))*$J20)</f>
        <v>0</v>
      </c>
      <c r="W20" s="12">
        <f>IF($G$13&lt;=10000,($G$13+SUM($W$13:W19))*$J20,(10000+SUM($W$13:W19))*$J20)</f>
        <v>0</v>
      </c>
      <c r="X20" s="12">
        <f>IF($G$12&lt;=10000,($G$12+SUM($X$12:X19))*$J20,(10000+SUM($X$12:X19))*$J20)</f>
        <v>0</v>
      </c>
      <c r="Y20" s="12">
        <f>IF($G$11&lt;=10000,($G$11+SUM($Y$11:Y19))*$J20,(10000+SUM($Y$11:Y19))*$J20)</f>
        <v>0</v>
      </c>
      <c r="Z20" s="12">
        <f>IF($G$10&lt;=10000,($G$10+SUM($Z$10:Z19))*$J20,(10000+SUM($Z$10:Z19))*$J20)</f>
        <v>0</v>
      </c>
      <c r="AA20" s="12">
        <f>IF($G$9&lt;=10000,($G$9+SUM($AA$9:AA19))*$J20,(10000+SUM($AA$9:AA19))*$J20)</f>
        <v>0</v>
      </c>
      <c r="AB20" s="12">
        <f>IF($G$8&lt;=10000,($G$8+SUM($AB$8:AB19))*$J20,(10000+SUM($AB$8:AB19))*$J20)</f>
        <v>0</v>
      </c>
      <c r="AC20" s="12">
        <f>IF($G$7&lt;=10000,($G$7+SUM($AC$7:AC19))*$J20,(10000+SUM($AC$7:AC19))*$J20)</f>
        <v>0</v>
      </c>
      <c r="AD20" s="12">
        <f>IF($G$6&lt;=10000,($G$6+SUM($AD$6:AD19))*$J20,(10000+SUM($AD$6:AD19))*$J20)</f>
        <v>0</v>
      </c>
    </row>
    <row r="21" spans="1:30" x14ac:dyDescent="0.25">
      <c r="A21" s="8">
        <f>(Input!$A$15)</f>
        <v>44196</v>
      </c>
      <c r="B21" s="8">
        <f>IF(Input!$B$3=Input!$A$35,VLOOKUP(YEAR(A21),'C Filing Due Date'!$A$4:$M$54,MONTH(A21)+1,FALSE),IF(Input!$B$3=Input!$A$36,VLOOKUP(YEAR(A21),'S Filing Due Date'!$A$4:$M$54,MONTH(A21)+1,FALSE),IF(Input!$B$3=Input!$A$37,VLOOKUP(YEAR(A21),'P Filing Due Date'!$A$4:$M$54,MONTH(A21)+1,FALSE),IF(OR(Input!$B$3=Input!$A$38,Input!$B$3=Input!$A$39),VLOOKUP(YEAR(A21),'I &amp; T Filing Due Date'!$A$4:$M$54,MONTH(A21)+1,FALSE)))))</f>
        <v>44301</v>
      </c>
      <c r="C21" s="8">
        <f>IF(Input!$B$3=Input!$A$35,VLOOKUP(YEAR(A21)+1,'C Filing Due Date'!$A$4:$M$54,MONTH(A21)+1,FALSE),IF(Input!$B$3=Input!$A$36,VLOOKUP(YEAR(A21)+1,'S Filing Due Date'!$A$4:$M$54,MONTH(A21)+1,FALSE),IF(Input!$B$3=Input!$A$37,VLOOKUP(YEAR(A21)+1,'P Filing Due Date'!$A$4:$M$54,MONTH(A21)+1,FALSE),IF(OR(Input!$B$3=Input!$A$38,Input!$B$3=Input!$A$39),VLOOKUP(YEAR(A21)+1,'I &amp; T Filing Due Date'!$A$4:$M$54,MONTH(A21)+1,FALSE)))))</f>
        <v>44666</v>
      </c>
      <c r="D21" s="34">
        <f t="shared" si="1"/>
        <v>365</v>
      </c>
      <c r="E21" s="34">
        <f>IF(COUNTIFS('Leap Years'!$A$2:$A$29,"&gt;="&amp;'NO INPUT Corp Int Comp'!B21,'Leap Years'!$A$2:$A$29,"&lt;="&amp;'NO INPUT Corp Int Comp'!C21)=1,366,365)</f>
        <v>365</v>
      </c>
      <c r="F21" s="3">
        <f>Input!$B$15</f>
        <v>0</v>
      </c>
      <c r="G21" s="3">
        <f t="shared" si="2"/>
        <v>0</v>
      </c>
      <c r="H21" s="14">
        <f t="shared" si="3"/>
        <v>0</v>
      </c>
      <c r="I21" s="18">
        <f>VLOOKUP(YEAR(B21),'Corp Overpayment Rate'!$A$5:$M$55,MONTH(B21)+1,FALSE)</f>
        <v>0.02</v>
      </c>
      <c r="J21" s="46">
        <f t="shared" si="4"/>
        <v>2.0200781032909898E-2</v>
      </c>
      <c r="K21" s="6"/>
      <c r="L21" s="6"/>
      <c r="M21" s="6"/>
      <c r="N21" s="6"/>
      <c r="O21" s="42">
        <f>IF($G21&lt;=10000,$G21*$J21,10000*$J21)</f>
        <v>0</v>
      </c>
      <c r="P21" s="12">
        <f>IF($G$20&lt;=10000,($G$20+SUM($P$20:P20))*$J21,(10000+SUM($P$20:P20))*$J21)</f>
        <v>0</v>
      </c>
      <c r="Q21" s="12">
        <f>IF($G$19&lt;=10000,($G$19+SUM($Q$19:Q20))*$J21,(10000+SUM($Q$19:Q20))*$J21)</f>
        <v>0</v>
      </c>
      <c r="R21" s="12">
        <f>IF($G$18&lt;=10000,($G$18+SUM($R$18:R20))*$J21,(10000+SUM($R$18:R20))*$J21)</f>
        <v>0</v>
      </c>
      <c r="S21" s="12">
        <f>IF($G$17&lt;=10000,($G$17+SUM($S$17:S20))*$J21,(10000+SUM($S$17:S20))*$J21)</f>
        <v>0</v>
      </c>
      <c r="T21" s="12">
        <f>IF($G$16&lt;=10000,($G$16+SUM($T$16:T20))*$J21,(10000+SUM($T$16:T20))*$J21)</f>
        <v>0</v>
      </c>
      <c r="U21" s="12">
        <f>IF($G$15&lt;=10000,($G$15+SUM($U$15:U20))*$J21,(10000+SUM($U$15:U20))*$J21)</f>
        <v>0</v>
      </c>
      <c r="V21" s="12">
        <f>IF($G$14&lt;=10000,($G$14+SUM($V$14:V20))*$J21,(10000+SUM($V$14:V20))*$J21)</f>
        <v>0</v>
      </c>
      <c r="W21" s="12">
        <f>IF($G$13&lt;=10000,($G$13+SUM($W$13:W20))*$J21,(10000+SUM($W$13:W20))*$J21)</f>
        <v>0</v>
      </c>
      <c r="X21" s="12">
        <f>IF($G$12&lt;=10000,($G$12+SUM($X$12:X20))*$J21,(10000+SUM($X$12:X20))*$J21)</f>
        <v>0</v>
      </c>
      <c r="Y21" s="12">
        <f>IF($G$11&lt;=10000,($G$11+SUM($Y$11:Y20))*$J21,(10000+SUM($Y$11:Y20))*$J21)</f>
        <v>0</v>
      </c>
      <c r="Z21" s="12">
        <f>IF($G$10&lt;=10000,($G$10+SUM($Z$10:Z20))*$J21,(10000+SUM($Z$10:Z20))*$J21)</f>
        <v>0</v>
      </c>
      <c r="AA21" s="12">
        <f>IF($G$9&lt;=10000,($G$9+SUM($AA$9:AA20))*$J21,(10000+SUM($AA$9:AA20))*$J21)</f>
        <v>0</v>
      </c>
      <c r="AB21" s="12">
        <f>IF($G$8&lt;=10000,($G$8+SUM($AB$8:AB20))*$J21,(10000+SUM($AB$8:AB20))*$J21)</f>
        <v>0</v>
      </c>
      <c r="AC21" s="12">
        <f>IF($G$7&lt;=10000,($G$7+SUM($AC$7:AC20))*$J21,(10000+SUM($AC$7:AC20))*$J21)</f>
        <v>0</v>
      </c>
      <c r="AD21" s="12">
        <f>IF($G$6&lt;=10000,($G$6+SUM($AD$6:AD20))*$J21,(10000+SUM($AD$6:AD20))*$J21)</f>
        <v>0</v>
      </c>
    </row>
    <row r="22" spans="1:30" x14ac:dyDescent="0.25">
      <c r="A22" s="8">
        <f>(Input!$A$14)</f>
        <v>44561</v>
      </c>
      <c r="B22" s="8">
        <f>IF(Input!$B$3=Input!$A$35,VLOOKUP(YEAR(A22),'C Filing Due Date'!$A$4:$M$54,MONTH(A22)+1,FALSE),IF(Input!$B$3=Input!$A$36,VLOOKUP(YEAR(A22),'S Filing Due Date'!$A$4:$M$54,MONTH(A22)+1,FALSE),IF(Input!$B$3=Input!$A$37,VLOOKUP(YEAR(A22),'P Filing Due Date'!$A$4:$M$54,MONTH(A22)+1,FALSE),IF(OR(Input!$B$3=Input!$A$38,Input!$B$3=Input!$A$39),VLOOKUP(YEAR(A22),'I &amp; T Filing Due Date'!$A$4:$M$54,MONTH(A22)+1,FALSE)))))</f>
        <v>44666</v>
      </c>
      <c r="C22" s="8">
        <f>IF(Input!$B$3=Input!$A$35,VLOOKUP(YEAR(A22)+1,'C Filing Due Date'!$A$4:$M$54,MONTH(A22)+1,FALSE),IF(Input!$B$3=Input!$A$36,VLOOKUP(YEAR(A22)+1,'S Filing Due Date'!$A$4:$M$54,MONTH(A22)+1,FALSE),IF(Input!$B$3=Input!$A$37,VLOOKUP(YEAR(A22)+1,'P Filing Due Date'!$A$4:$M$54,MONTH(A22)+1,FALSE),IF(OR(Input!$B$3=Input!$A$38,Input!$B$3=Input!$A$39),VLOOKUP(YEAR(A22)+1,'I &amp; T Filing Due Date'!$A$4:$M$54,MONTH(A22)+1,FALSE)))))</f>
        <v>45031</v>
      </c>
      <c r="D22" s="34">
        <f t="shared" si="1"/>
        <v>365</v>
      </c>
      <c r="E22" s="34">
        <f>IF(COUNTIFS('Leap Years'!$A$2:$A$29,"&gt;="&amp;'NO INPUT Corp Int Comp'!B22,'Leap Years'!$A$2:$A$29,"&lt;="&amp;'NO INPUT Corp Int Comp'!C22)=1,366,365)</f>
        <v>365</v>
      </c>
      <c r="F22" s="3">
        <f>Input!$B$14</f>
        <v>0</v>
      </c>
      <c r="G22" s="3">
        <f t="shared" si="2"/>
        <v>0</v>
      </c>
      <c r="H22" s="14">
        <f t="shared" si="3"/>
        <v>0</v>
      </c>
      <c r="I22" s="18">
        <f>VLOOKUP(YEAR(B22),'Corp Overpayment Rate'!$A$5:$M$55,MONTH(B22)+1,FALSE)</f>
        <v>0.03</v>
      </c>
      <c r="J22" s="46">
        <f t="shared" si="4"/>
        <v>3.0453263600558333E-2</v>
      </c>
      <c r="K22" s="6"/>
      <c r="L22" s="6"/>
      <c r="M22" s="6"/>
      <c r="N22" s="42">
        <f>IF($G22&lt;=10000,$G22*$J22,10000*$J22)</f>
        <v>0</v>
      </c>
      <c r="O22" s="12">
        <f>IF($G$21&lt;=10000,($G$21+SUM($O$21:O21))*$J22,(10000+SUM($O$21:O21))*$J22)</f>
        <v>0</v>
      </c>
      <c r="P22" s="12">
        <f>IF($G$20&lt;=10000,($G$20+SUM($P$20:P21))*$J22,(10000+SUM($P$20:P21))*$J22)</f>
        <v>0</v>
      </c>
      <c r="Q22" s="12">
        <f>IF($G$19&lt;=10000,($G$19+SUM($Q$19:Q21))*$J22,(10000+SUM($Q$19:Q21))*$J22)</f>
        <v>0</v>
      </c>
      <c r="R22" s="12">
        <f>IF($G$18&lt;=10000,($G$18+SUM($R$18:R21))*$J22,(10000+SUM($R$18:R21))*$J22)</f>
        <v>0</v>
      </c>
      <c r="S22" s="12">
        <f>IF($G$17&lt;=10000,($G$17+SUM($S$17:S21))*$J22,(10000+SUM($S$17:S21))*$J22)</f>
        <v>0</v>
      </c>
      <c r="T22" s="12">
        <f>IF($G$16&lt;=10000,($G$16+SUM($T$16:T21))*$J22,(10000+SUM($T$16:T21))*$J22)</f>
        <v>0</v>
      </c>
      <c r="U22" s="12">
        <f>IF($G$15&lt;=10000,($G$15+SUM($U$15:U21))*$J22,(10000+SUM($U$15:U21))*$J22)</f>
        <v>0</v>
      </c>
      <c r="V22" s="12">
        <f>IF($G$14&lt;=10000,($G$14+SUM($V$14:V21))*$J22,(10000+SUM($V$14:V21))*$J22)</f>
        <v>0</v>
      </c>
      <c r="W22" s="12">
        <f>IF($G$13&lt;=10000,($G$13+SUM($W$13:W21))*$J22,(10000+SUM($W$13:W21))*$J22)</f>
        <v>0</v>
      </c>
      <c r="X22" s="12">
        <f>IF($G$12&lt;=10000,($G$12+SUM($X$12:X21))*$J22,(10000+SUM($X$12:X21))*$J22)</f>
        <v>0</v>
      </c>
      <c r="Y22" s="12">
        <f>IF($G$11&lt;=10000,($G$11+SUM($Y$11:Y21))*$J22,(10000+SUM($Y$11:Y21))*$J22)</f>
        <v>0</v>
      </c>
      <c r="Z22" s="12">
        <f>IF($G$10&lt;=10000,($G$10+SUM($Z$10:Z21))*$J22,(10000+SUM($Z$10:Z21))*$J22)</f>
        <v>0</v>
      </c>
      <c r="AA22" s="12">
        <f>IF($G$9&lt;=10000,($G$9+SUM($AA$9:AA21))*$J22,(10000+SUM($AA$9:AA21))*$J22)</f>
        <v>0</v>
      </c>
      <c r="AB22" s="12">
        <f>IF($G$8&lt;=10000,($G$8+SUM($AB$8:AB21))*$J22,(10000+SUM($AB$8:AB21))*$J22)</f>
        <v>0</v>
      </c>
      <c r="AC22" s="12">
        <f>IF($G$7&lt;=10000,($G$7+SUM($AC$7:AC21))*$J22,(10000+SUM($AC$7:AC21))*$J22)</f>
        <v>0</v>
      </c>
      <c r="AD22" s="12">
        <f>IF($G$6&lt;=10000,($G$6+SUM($AD$6:AD21))*$J22,(10000+SUM($AD$6:AD21))*$J22)</f>
        <v>0</v>
      </c>
    </row>
    <row r="23" spans="1:30" x14ac:dyDescent="0.25">
      <c r="A23" s="8">
        <f>(Input!$A$13)</f>
        <v>44926</v>
      </c>
      <c r="B23" s="8">
        <f>IF(Input!$B$3=Input!$A$35,VLOOKUP(YEAR(A23),'C Filing Due Date'!$A$4:$M$54,MONTH(A23)+1,FALSE),IF(Input!$B$3=Input!$A$36,VLOOKUP(YEAR(A23),'S Filing Due Date'!$A$4:$M$54,MONTH(A23)+1,FALSE),IF(Input!$B$3=Input!$A$37,VLOOKUP(YEAR(A23),'P Filing Due Date'!$A$4:$M$54,MONTH(A23)+1,FALSE),IF(OR(Input!$B$3=Input!$A$38,Input!$B$3=Input!$A$39),VLOOKUP(YEAR(A23),'I &amp; T Filing Due Date'!$A$4:$M$54,MONTH(A23)+1,FALSE)))))</f>
        <v>45031</v>
      </c>
      <c r="C23" s="8">
        <f>IF(Input!$B$3=Input!$A$35,VLOOKUP(YEAR(A23)+1,'C Filing Due Date'!$A$4:$M$54,MONTH(A23)+1,FALSE),IF(Input!$B$3=Input!$A$36,VLOOKUP(YEAR(A23)+1,'S Filing Due Date'!$A$4:$M$54,MONTH(A23)+1,FALSE),IF(Input!$B$3=Input!$A$37,VLOOKUP(YEAR(A23)+1,'P Filing Due Date'!$A$4:$M$54,MONTH(A23)+1,FALSE),IF(OR(Input!$B$3=Input!$A$38,Input!$B$3=Input!$A$39),VLOOKUP(YEAR(A23)+1,'I &amp; T Filing Due Date'!$A$4:$M$54,MONTH(A23)+1,FALSE)))))</f>
        <v>45397</v>
      </c>
      <c r="D23" s="34">
        <f t="shared" si="1"/>
        <v>366</v>
      </c>
      <c r="E23" s="34">
        <f>IF(COUNTIFS('Leap Years'!$A$2:$A$29,"&gt;="&amp;'NO INPUT Corp Int Comp'!B23,'Leap Years'!$A$2:$A$29,"&lt;="&amp;'NO INPUT Corp Int Comp'!C23)=1,366,365)</f>
        <v>366</v>
      </c>
      <c r="F23" s="3">
        <f>Input!$B$13</f>
        <v>0</v>
      </c>
      <c r="G23" s="3">
        <f t="shared" si="2"/>
        <v>0</v>
      </c>
      <c r="H23" s="14">
        <f t="shared" si="3"/>
        <v>0</v>
      </c>
      <c r="I23" s="18">
        <f>VLOOKUP(YEAR(B23),'Corp Overpayment Rate'!$A$5:$M$55,MONTH(B23)+1,FALSE)</f>
        <v>0.06</v>
      </c>
      <c r="J23" s="46">
        <f t="shared" si="4"/>
        <v>6.1831324981884039E-2</v>
      </c>
      <c r="K23" s="6"/>
      <c r="L23" s="6"/>
      <c r="M23" s="42">
        <f>IF($G23&lt;=10000,$G23*$J23,10000*$J23)</f>
        <v>0</v>
      </c>
      <c r="N23" s="12">
        <f>IF($G$22&lt;=10000,($G$22+SUM($N$22:N22))*$J23,(10000+SUM($N$22:N22))*$J23)</f>
        <v>0</v>
      </c>
      <c r="O23" s="12">
        <f>IF($G$21&lt;=10000,($G$21+SUM($O$21:O22))*$J23,(10000+SUM($O$21:O22))*$J23)</f>
        <v>0</v>
      </c>
      <c r="P23" s="12">
        <f>IF($G$20&lt;=10000,($G$20+SUM($P$20:P22))*$J23,(10000+SUM($P$20:P22))*$J23)</f>
        <v>0</v>
      </c>
      <c r="Q23" s="12">
        <f>IF($G$19&lt;=10000,($G$19+SUM($Q$19:Q22))*$J23,(10000+SUM($Q$19:Q22))*$J23)</f>
        <v>0</v>
      </c>
      <c r="R23" s="12">
        <f>IF($G$18&lt;=10000,($G$18+SUM($R$18:R22))*$J23,(10000+SUM($R$18:R22))*$J23)</f>
        <v>0</v>
      </c>
      <c r="S23" s="12">
        <f>IF($G$17&lt;=10000,($G$17+SUM($S$17:S22))*$J23,(10000+SUM($S$17:S22))*$J23)</f>
        <v>0</v>
      </c>
      <c r="T23" s="12">
        <f>IF($G$16&lt;=10000,($G$16+SUM($T$16:T22))*$J23,(10000+SUM($T$16:T22))*$J23)</f>
        <v>0</v>
      </c>
      <c r="U23" s="12">
        <f>IF($G$15&lt;=10000,($G$15+SUM($U$15:U22))*$J23,(10000+SUM($U$15:U22))*$J23)</f>
        <v>0</v>
      </c>
      <c r="V23" s="12">
        <f>IF($G$14&lt;=10000,($G$14+SUM($V$14:V22))*$J23,(10000+SUM($V$14:V22))*$J23)</f>
        <v>0</v>
      </c>
      <c r="W23" s="12">
        <f>IF($G$13&lt;=10000,($G$13+SUM($W$13:W22))*$J23,(10000+SUM($W$13:W22))*$J23)</f>
        <v>0</v>
      </c>
      <c r="X23" s="12">
        <f>IF($G$12&lt;=10000,($G$12+SUM($X$12:X22))*$J23,(10000+SUM($X$12:X22))*$J23)</f>
        <v>0</v>
      </c>
      <c r="Y23" s="12">
        <f>IF($G$11&lt;=10000,($G$11+SUM($Y$11:Y22))*$J23,(10000+SUM($Y$11:Y22))*$J23)</f>
        <v>0</v>
      </c>
      <c r="Z23" s="12">
        <f>IF($G$10&lt;=10000,($G$10+SUM($Z$10:Z22))*$J23,(10000+SUM($Z$10:Z22))*$J23)</f>
        <v>0</v>
      </c>
      <c r="AA23" s="12">
        <f>IF($G$9&lt;=10000,($G$9+SUM($AA$9:AA22))*$J23,(10000+SUM($AA$9:AA22))*$J23)</f>
        <v>0</v>
      </c>
      <c r="AB23" s="12">
        <f>IF($G$8&lt;=10000,($G$8+SUM($AB$8:AB22))*$J23,(10000+SUM($AB$8:AB22))*$J23)</f>
        <v>0</v>
      </c>
      <c r="AC23" s="12">
        <f>IF($G$7&lt;=10000,($G$7+SUM($AC$7:AC22))*$J23,(10000+SUM($AC$7:AC22))*$J23)</f>
        <v>0</v>
      </c>
      <c r="AD23" s="12">
        <f>IF($G$6&lt;=10000,($G$6+SUM($AD$6:AD22))*$J23,(10000+SUM($AD$6:AD22))*$J23)</f>
        <v>0</v>
      </c>
    </row>
    <row r="24" spans="1:30" x14ac:dyDescent="0.25">
      <c r="A24" s="8">
        <f>(Input!$A$12)</f>
        <v>45291</v>
      </c>
      <c r="B24" s="8">
        <f>IF(Input!$B$3=Input!$A$35,VLOOKUP(YEAR(A24),'C Filing Due Date'!$A$4:$M$54,MONTH(A24)+1,FALSE),IF(Input!$B$3=Input!$A$36,VLOOKUP(YEAR(A24),'S Filing Due Date'!$A$4:$M$54,MONTH(A24)+1,FALSE),IF(Input!$B$3=Input!$A$37,VLOOKUP(YEAR(A24),'P Filing Due Date'!$A$4:$M$54,MONTH(A24)+1,FALSE),IF(OR(Input!$B$3=Input!$A$38,Input!$B$3=Input!$A$39),VLOOKUP(YEAR(A24),'I &amp; T Filing Due Date'!$A$4:$M$54,MONTH(A24)+1,FALSE)))))</f>
        <v>45397</v>
      </c>
      <c r="C24" s="8">
        <f>IF(Input!$B$3=Input!$A$35,VLOOKUP(YEAR(A24)+1,'C Filing Due Date'!$A$4:$M$54,MONTH(A24)+1,FALSE),IF(Input!$B$3=Input!$A$36,VLOOKUP(YEAR(A24)+1,'S Filing Due Date'!$A$4:$M$54,MONTH(A24)+1,FALSE),IF(Input!$B$3=Input!$A$37,VLOOKUP(YEAR(A24)+1,'P Filing Due Date'!$A$4:$M$54,MONTH(A24)+1,FALSE),IF(OR(Input!$B$3=Input!$A$38,Input!$B$3=Input!$A$39),VLOOKUP(YEAR(A24)+1,'I &amp; T Filing Due Date'!$A$4:$M$54,MONTH(A24)+1,FALSE)))))</f>
        <v>45762</v>
      </c>
      <c r="D24" s="34">
        <f t="shared" si="1"/>
        <v>365</v>
      </c>
      <c r="E24" s="34">
        <f>IF(COUNTIFS('Leap Years'!$A$2:$A$29,"&gt;="&amp;'NO INPUT Corp Int Comp'!B24,'Leap Years'!$A$2:$A$29,"&lt;="&amp;'NO INPUT Corp Int Comp'!C24)=1,366,365)</f>
        <v>365</v>
      </c>
      <c r="F24" s="3">
        <f>Input!$B$12</f>
        <v>0</v>
      </c>
      <c r="G24" s="3">
        <f t="shared" si="2"/>
        <v>0</v>
      </c>
      <c r="H24" s="14">
        <f t="shared" si="3"/>
        <v>0</v>
      </c>
      <c r="I24" s="18">
        <f>VLOOKUP(YEAR(B24),'Corp Overpayment Rate'!$A$5:$M$55,MONTH(B24)+1,FALSE)</f>
        <v>7.0000000000000007E-2</v>
      </c>
      <c r="J24" s="46">
        <f t="shared" si="4"/>
        <v>7.2500983171134736E-2</v>
      </c>
      <c r="K24" s="6"/>
      <c r="L24" s="42">
        <f>IF($G24&lt;=10000,$G24*$J24,10000*$J24)</f>
        <v>0</v>
      </c>
      <c r="M24" s="12">
        <f>IF($G23&lt;=10000,($G23+SUM($M$23:M23))*$J24,(10000+SUM($M$23:M23))*$J24)</f>
        <v>0</v>
      </c>
      <c r="N24" s="12">
        <f>IF($G$22&lt;=10000,($G$22+SUM($N$22:N23))*$J24,(10000+SUM($N$22:N23))*$J24)</f>
        <v>0</v>
      </c>
      <c r="O24" s="12">
        <f>IF($G$21&lt;=10000,($G$21+SUM($O$21:O23))*$J24,(10000+SUM($O$21:O23))*$J24)</f>
        <v>0</v>
      </c>
      <c r="P24" s="12">
        <f>IF($G$20&lt;=10000,($G$20+SUM($P$20:P23))*$J24,(10000+SUM($P$20:P23))*$J24)</f>
        <v>0</v>
      </c>
      <c r="Q24" s="12">
        <f>IF($G$19&lt;=10000,($G$19+SUM($Q$19:Q23))*$J24,(10000+SUM($Q$19:Q23))*$J24)</f>
        <v>0</v>
      </c>
      <c r="R24" s="12">
        <f>IF($G$18&lt;=10000,($G$18+SUM($R$18:R23))*$J24,(10000+SUM($R$18:R23))*$J24)</f>
        <v>0</v>
      </c>
      <c r="S24" s="12">
        <f>IF($G$17&lt;=10000,($G$17+SUM($S$17:S23))*$J24,(10000+SUM($S$17:S23))*$J24)</f>
        <v>0</v>
      </c>
      <c r="T24" s="12">
        <f>IF($G$16&lt;=10000,($G$16+SUM($T$16:T23))*$J24,(10000+SUM($T$16:T23))*$J24)</f>
        <v>0</v>
      </c>
      <c r="U24" s="12">
        <f>IF($G$15&lt;=10000,($G$15+SUM($U$15:U23))*$J24,(10000+SUM($U$15:U23))*$J24)</f>
        <v>0</v>
      </c>
      <c r="V24" s="12">
        <f>IF($G$14&lt;=10000,($G$14+SUM($V$14:V23))*$J24,(10000+SUM($V$14:V23))*$J24)</f>
        <v>0</v>
      </c>
      <c r="W24" s="12">
        <f>IF($G$13&lt;=10000,($G$13+SUM($W$13:W23))*$J24,(10000+SUM($W$13:W23))*$J24)</f>
        <v>0</v>
      </c>
      <c r="X24" s="12">
        <f>IF($G$12&lt;=10000,($G$12+SUM($X$12:X23))*$J24,(10000+SUM($X$12:X23))*$J24)</f>
        <v>0</v>
      </c>
      <c r="Y24" s="12">
        <f>IF($G$11&lt;=10000,($G$11+SUM($Y$11:Y23))*$J24,(10000+SUM($Y$11:Y23))*$J24)</f>
        <v>0</v>
      </c>
      <c r="Z24" s="12">
        <f>IF($G$10&lt;=10000,($G$10+SUM($Z$10:Z23))*$J24,(10000+SUM($Z$10:Z23))*$J24)</f>
        <v>0</v>
      </c>
      <c r="AA24" s="12">
        <f>IF($G$9&lt;=10000,($G$9+SUM($AA$9:AA23))*$J24,(10000+SUM($AA$9:AA23))*$J24)</f>
        <v>0</v>
      </c>
      <c r="AB24" s="12">
        <f>IF($G$8&lt;=10000,($G$8+SUM($AB$8:AB23))*$J24,(10000+SUM($AB$8:AB23))*$J24)</f>
        <v>0</v>
      </c>
      <c r="AC24" s="12">
        <f>IF($G$7&lt;=10000,($G$7+SUM($AC$7:AC23))*$J24,(10000+SUM($AC$7:AC23))*$J24)</f>
        <v>0</v>
      </c>
      <c r="AD24" s="12">
        <f>IF($G$6&lt;=10000,($G$6+SUM($AD$6:AD23))*$J24,(10000+SUM($AD$6:AD23))*$J24)</f>
        <v>0</v>
      </c>
    </row>
    <row r="25" spans="1:30" ht="15.75" thickBot="1" x14ac:dyDescent="0.3">
      <c r="A25" s="25">
        <f>(Input!$A$11)</f>
        <v>45657</v>
      </c>
      <c r="B25" s="25">
        <f>IF(Input!$B$3=Input!$A$35,VLOOKUP(YEAR(A25),'C Filing Due Date'!$A$4:$M$54,MONTH(A25)+1,FALSE),IF(Input!$B$3=Input!$A$36,VLOOKUP(YEAR(A25),'S Filing Due Date'!$A$4:$M$54,MONTH(A25)+1,FALSE),IF(Input!$B$3=Input!$A$37,VLOOKUP(YEAR(A25),'P Filing Due Date'!$A$4:$M$54,MONTH(A25)+1,FALSE),IF(OR(Input!$B$3=Input!$A$38,Input!$B$3=Input!$A$39),VLOOKUP(YEAR(A25),'I &amp; T Filing Due Date'!$A$4:$M$54,MONTH(A25)+1,FALSE)))))</f>
        <v>45762</v>
      </c>
      <c r="C25" s="25">
        <f>MIN(IF(Input!$B$3=Input!$A$35,VLOOKUP(YEAR(A25)+1,'C Filing Due Date'!$A$4:$M$54,MONTH(A25)+1,FALSE),IF(Input!$B$3=Input!$A$36,VLOOKUP(YEAR(A25)+1,'S Filing Due Date'!$A$4:$M$54,MONTH(A25)+1,FALSE),IF(Input!$B$3=Input!$A$37,VLOOKUP(YEAR(A25)+1,'P Filing Due Date'!$A$4:$M$54,MONTH(A25)+1,FALSE),IF(OR(Input!$B$3=Input!$A$38,Input!$B$3=Input!$A$39),VLOOKUP(YEAR(A25)+1,'I &amp; T Filing Due Date'!$A$4:$M$54,MONTH(A25)+1,FALSE))))),Input!B5)</f>
        <v>46127</v>
      </c>
      <c r="D25" s="41">
        <f t="shared" si="1"/>
        <v>365</v>
      </c>
      <c r="E25" s="41">
        <f>IF(COUNTIFS('Leap Years'!$A$2:$A$29,"&gt;="&amp;'NO INPUT Corp Int Comp'!B25,'Leap Years'!$A$2:$A$29,"&lt;="&amp;'NO INPUT Corp Int Comp'!C25)=1,366,365)</f>
        <v>365</v>
      </c>
      <c r="F25" s="11">
        <f>Input!$B$11</f>
        <v>0</v>
      </c>
      <c r="G25" s="11">
        <f t="shared" si="2"/>
        <v>0</v>
      </c>
      <c r="H25" s="15">
        <f t="shared" si="3"/>
        <v>0</v>
      </c>
      <c r="I25" s="26">
        <f>VLOOKUP(YEAR(B25),'Corp Overpayment Rate'!$A$5:$M$55,MONTH(B25)+1,FALSE)</f>
        <v>0.06</v>
      </c>
      <c r="J25" s="45">
        <f t="shared" si="4"/>
        <v>6.1831310677866957E-2</v>
      </c>
      <c r="K25" s="24">
        <f>IF($G25&lt;=10000,$G25*$J25,10000*$J25)</f>
        <v>0</v>
      </c>
      <c r="L25" s="16">
        <f>IF($G$24&lt;=10000,($G$24+SUM($L$24:L24))*$J25,(10000+SUM($L$24:L24))*$J25)</f>
        <v>0</v>
      </c>
      <c r="M25" s="16">
        <f>IF($G$23&lt;=10000,($G$23+SUM($M$23:M24))*$J25,(10000+SUM($M$23:M24))*$J25)</f>
        <v>0</v>
      </c>
      <c r="N25" s="16">
        <f>IF($G$22&lt;=10000,($G$22+SUM($N$22:N24))*$J25,(10000+SUM($N$22:N24))*$J25)</f>
        <v>0</v>
      </c>
      <c r="O25" s="16">
        <f>IF($G$21&lt;=10000,($G$21+SUM($O$21:O24))*$J25,(10000+SUM($O$21:O24))*$J25)</f>
        <v>0</v>
      </c>
      <c r="P25" s="16">
        <f>IF($G$20&lt;=10000,($G$20+SUM($P$20:P24))*$J25,(10000+SUM($P$20:P24))*$J25)</f>
        <v>0</v>
      </c>
      <c r="Q25" s="16">
        <f>IF($G$19&lt;=10000,($G$19+SUM($Q$19:Q24))*$J25,(10000+SUM($Q$19:Q24))*$J25)</f>
        <v>0</v>
      </c>
      <c r="R25" s="16">
        <f>IF($G$18&lt;=10000,($G$18+SUM($R$18:R24))*$J25,(10000+SUM($R$18:R24))*$J25)</f>
        <v>0</v>
      </c>
      <c r="S25" s="16">
        <f>IF($G$17&lt;=10000,($G$17+SUM($S$17:S24))*$J25,(10000+SUM($S$17:S24))*$J25)</f>
        <v>0</v>
      </c>
      <c r="T25" s="16">
        <f>IF($G$16&lt;=10000,($G$16+SUM($T$16:T24))*$J25,(10000+SUM($T$16:T24))*$J25)</f>
        <v>0</v>
      </c>
      <c r="U25" s="16">
        <f>IF($G$15&lt;=10000,($G$15+SUM($U$15:U24))*$J25,(10000+SUM($U$15:U24))*$J25)</f>
        <v>0</v>
      </c>
      <c r="V25" s="16">
        <f>IF($G$14&lt;=10000,($G$14+SUM($V$14:V24))*$J25,(10000+SUM($V$14:V24))*$J25)</f>
        <v>0</v>
      </c>
      <c r="W25" s="16">
        <f>IF($G$13&lt;=10000,($G$13+SUM($W$13:W24))*$J25,(10000+SUM($W$13:W24))*$J25)</f>
        <v>0</v>
      </c>
      <c r="X25" s="16">
        <f>IF($G$12&lt;=10000,($G$12+SUM($X$12:X24))*$J25,(10000+SUM($X$12:X24))*$J25)</f>
        <v>0</v>
      </c>
      <c r="Y25" s="16">
        <f>IF($G$11&lt;=10000,($G$11+SUM($Y$11:Y24))*$J25,(10000+SUM($Y$11:Y24))*$J25)</f>
        <v>0</v>
      </c>
      <c r="Z25" s="16">
        <f>IF($G$10&lt;=10000,($G$10+SUM($Z$10:Z24))*$J25,(10000+SUM($Z$10:Z24))*$J25)</f>
        <v>0</v>
      </c>
      <c r="AA25" s="16">
        <f>IF($G$9&lt;=10000,($G$9+SUM($AA$9:AA24))*$J25,(10000+SUM($AA$9:AA24))*$J25)</f>
        <v>0</v>
      </c>
      <c r="AB25" s="16">
        <f>IF($G$8&lt;=10000,($G$8+SUM($AB$8:AB24))*$J25,(10000+SUM($AB$8:AB24))*$J25)</f>
        <v>0</v>
      </c>
      <c r="AC25" s="16">
        <f>IF($G$7&lt;=10000,($G$7+SUM($AC$7:AC24))*$J25,(10000+SUM($AC$7:AC24))*$J25)</f>
        <v>0</v>
      </c>
      <c r="AD25" s="16">
        <f>IF($G$6&lt;=10000,($G$6+SUM($AD$6:AD24))*$J25,(10000+SUM($AD$6:AD24))*$J25)</f>
        <v>0</v>
      </c>
    </row>
    <row r="26" spans="1:30" x14ac:dyDescent="0.25">
      <c r="B26" s="8"/>
      <c r="C26" s="8"/>
      <c r="D26" s="34"/>
      <c r="E26" s="34"/>
      <c r="F26" s="3"/>
      <c r="G26" s="3"/>
      <c r="H26" s="3"/>
      <c r="J26" s="46"/>
      <c r="K26" s="3">
        <f>SUM(K25:K25)*$H25</f>
        <v>0</v>
      </c>
      <c r="L26" s="3">
        <f>SUM(L24:L25)*$H24</f>
        <v>0</v>
      </c>
      <c r="M26" s="3">
        <f>SUM(M23:M25)*$H23</f>
        <v>0</v>
      </c>
      <c r="N26" s="3">
        <f>SUM(N22:N25)*$H22</f>
        <v>0</v>
      </c>
      <c r="O26" s="3">
        <f>SUM(O21:O25)*$H21</f>
        <v>0</v>
      </c>
      <c r="P26" s="3">
        <f>SUM(P20:P25)*$H20</f>
        <v>0</v>
      </c>
      <c r="Q26" s="3">
        <f>SUM(Q19:Q25)*$H19</f>
        <v>0</v>
      </c>
      <c r="R26" s="3">
        <f>SUM(R18:R25)*$H18</f>
        <v>0</v>
      </c>
      <c r="S26" s="3">
        <f>SUM(S17:S25)*$H17</f>
        <v>0</v>
      </c>
      <c r="T26" s="3">
        <f>SUM(T16:T25)*$H16</f>
        <v>0</v>
      </c>
      <c r="U26" s="3">
        <f>SUM(U15:U25)*$H15</f>
        <v>0</v>
      </c>
      <c r="V26" s="3">
        <f>SUM(V14:V25)*$H14</f>
        <v>0</v>
      </c>
      <c r="W26" s="3">
        <f>SUM(W13:W25)*$H13</f>
        <v>0</v>
      </c>
      <c r="X26" s="3">
        <f>SUM(X12:X25)*$H12</f>
        <v>0</v>
      </c>
      <c r="Y26" s="3">
        <f>SUM(Y11:Y25)*$H11</f>
        <v>0</v>
      </c>
      <c r="Z26" s="3">
        <f>SUM(Z10:Z25)*$H10</f>
        <v>0</v>
      </c>
      <c r="AA26" s="3">
        <f>SUM(AA9:AA25)*$H9</f>
        <v>0</v>
      </c>
      <c r="AB26" s="3">
        <f>SUM(AB8:AB25)*$H8</f>
        <v>0</v>
      </c>
      <c r="AC26" s="12">
        <f>SUM(AC7:AC25)*$H7</f>
        <v>0</v>
      </c>
      <c r="AD26" s="12">
        <f>SUM(AD6:AD25)*$H6</f>
        <v>0</v>
      </c>
    </row>
    <row r="27" spans="1:30" x14ac:dyDescent="0.25">
      <c r="B27" s="8"/>
      <c r="C27" s="8"/>
      <c r="D27" s="34"/>
      <c r="E27" s="34"/>
      <c r="F27" s="3"/>
      <c r="G27" s="3"/>
      <c r="H27" s="3"/>
      <c r="J27" s="46"/>
    </row>
    <row r="28" spans="1:30" x14ac:dyDescent="0.25">
      <c r="A28" s="71" t="s">
        <v>11</v>
      </c>
      <c r="B28" s="8"/>
      <c r="C28" s="8"/>
      <c r="D28" s="34"/>
      <c r="E28" s="34"/>
      <c r="F28" s="4"/>
      <c r="G28" s="4"/>
      <c r="H28" s="4"/>
      <c r="J28" s="46"/>
    </row>
    <row r="29" spans="1:30" s="9" customFormat="1" ht="60" x14ac:dyDescent="0.25">
      <c r="A29" s="19" t="s">
        <v>36</v>
      </c>
      <c r="B29" s="19" t="s">
        <v>15</v>
      </c>
      <c r="C29" s="19" t="s">
        <v>28</v>
      </c>
      <c r="D29" s="19" t="s">
        <v>45</v>
      </c>
      <c r="E29" s="19" t="s">
        <v>39</v>
      </c>
      <c r="F29" s="19" t="s">
        <v>41</v>
      </c>
      <c r="G29" s="19" t="s">
        <v>13</v>
      </c>
      <c r="H29" s="19" t="s">
        <v>29</v>
      </c>
      <c r="I29" s="20" t="s">
        <v>42</v>
      </c>
      <c r="J29" s="20" t="s">
        <v>44</v>
      </c>
      <c r="K29" s="39">
        <f>A49</f>
        <v>45657</v>
      </c>
      <c r="L29" s="40">
        <f>A48</f>
        <v>45291</v>
      </c>
      <c r="M29" s="40">
        <f>A47</f>
        <v>44926</v>
      </c>
      <c r="N29" s="40">
        <f>A46</f>
        <v>44561</v>
      </c>
      <c r="O29" s="40">
        <f>A45</f>
        <v>44196</v>
      </c>
      <c r="P29" s="40">
        <f>A44</f>
        <v>43830</v>
      </c>
      <c r="Q29" s="40">
        <f>A43</f>
        <v>43465</v>
      </c>
      <c r="R29" s="40">
        <f>A42</f>
        <v>43100</v>
      </c>
      <c r="S29" s="40">
        <f>A41</f>
        <v>42735</v>
      </c>
      <c r="T29" s="40">
        <f>A40</f>
        <v>42369</v>
      </c>
      <c r="U29" s="40">
        <f>A39</f>
        <v>42004</v>
      </c>
      <c r="V29" s="40">
        <f>A38</f>
        <v>41639</v>
      </c>
      <c r="W29" s="40">
        <f>A37</f>
        <v>41274</v>
      </c>
      <c r="X29" s="40">
        <f>A36</f>
        <v>40908</v>
      </c>
      <c r="Y29" s="40">
        <f>A35</f>
        <v>40543</v>
      </c>
      <c r="Z29" s="40">
        <f>A34</f>
        <v>40178</v>
      </c>
      <c r="AA29" s="40">
        <f>A33</f>
        <v>39813</v>
      </c>
      <c r="AB29" s="40">
        <f>A32</f>
        <v>39447</v>
      </c>
      <c r="AC29" s="40">
        <f>A31</f>
        <v>39082</v>
      </c>
      <c r="AD29" s="40">
        <f>A30</f>
        <v>38717</v>
      </c>
    </row>
    <row r="30" spans="1:30" s="9" customFormat="1" x14ac:dyDescent="0.25">
      <c r="A30" s="8">
        <f>(Input!$A$30)</f>
        <v>38717</v>
      </c>
      <c r="B30" s="8">
        <f>IF(Input!$B$3=Input!$A$35,VLOOKUP(YEAR(A30),'C Filing Due Date'!$A$4:$M$54,MONTH(A30)+1,FALSE),IF(Input!$B$3=Input!$A$36,VLOOKUP(YEAR(A30),'S Filing Due Date'!$A$4:$M$54,MONTH(A30)+1,FALSE),IF(Input!$B$3=Input!$A$37,VLOOKUP(YEAR(A30),'P Filing Due Date'!$A$4:$M$54,MONTH(A30)+1,FALSE),IF(OR(Input!$B$3=Input!$A$38,Input!$B$3=Input!$A$39),VLOOKUP(YEAR(A30),'I &amp; T Filing Due Date'!$A$4:$M$54,MONTH(A30)+1,FALSE)))))</f>
        <v>38791</v>
      </c>
      <c r="C30" s="8">
        <f>IF(Input!$B$3=Input!$A$35,VLOOKUP(YEAR(A30)+1,'C Filing Due Date'!$A$4:$M$54,MONTH(A30)+1,FALSE),IF(Input!$B$3=Input!$A$36,VLOOKUP(YEAR(A30)+1,'S Filing Due Date'!$A$4:$M$54,MONTH(A30)+1,FALSE),IF(Input!$B$3=Input!$A$37,VLOOKUP(YEAR(A30)+1,'P Filing Due Date'!$A$4:$M$54,MONTH(A30)+1,FALSE),IF(OR(Input!$B$3=Input!$A$38,Input!$B$3=Input!$A$39),VLOOKUP(YEAR(A30)+1,'I &amp; T Filing Due Date'!$A$4:$M$54,MONTH(A30)+1,FALSE)))))</f>
        <v>39156</v>
      </c>
      <c r="D30" s="34">
        <f t="shared" si="1"/>
        <v>365</v>
      </c>
      <c r="E30" s="34">
        <f>IF(COUNTIFS('Leap Years'!$A$2:$A$29,"&gt;="&amp;'NO INPUT Corp Int Comp'!B30,'Leap Years'!$A$2:$A$29,"&lt;="&amp;'NO INPUT Corp Int Comp'!C30)=1,366,365)</f>
        <v>365</v>
      </c>
      <c r="F30" s="3">
        <f>Input!$B$30</f>
        <v>0</v>
      </c>
      <c r="G30" s="3">
        <f>ABS(F30)</f>
        <v>0</v>
      </c>
      <c r="H30" s="21">
        <f>IF(F30=0,0,F30/G30)</f>
        <v>0</v>
      </c>
      <c r="I30" s="18">
        <f>VLOOKUP(YEAR(B6),'GATT (Corp Overpayment &gt; $10k)'!$A$5:$M$55,MONTH(B6)+1,FALSE)</f>
        <v>4.4999999999999998E-2</v>
      </c>
      <c r="J30" s="46">
        <f>-1+(1+(I30/E30))^(E30*(D30/E30))</f>
        <v>4.6024958498596558E-2</v>
      </c>
      <c r="K30" s="39"/>
      <c r="L30" s="40"/>
      <c r="M30" s="40"/>
      <c r="N30" s="40"/>
      <c r="O30" s="40"/>
      <c r="P30" s="40"/>
      <c r="Q30" s="40"/>
      <c r="R30" s="40"/>
      <c r="S30" s="40"/>
      <c r="T30" s="40"/>
      <c r="U30" s="40"/>
      <c r="V30" s="40"/>
      <c r="W30" s="40"/>
      <c r="X30" s="40"/>
      <c r="Y30" s="40"/>
      <c r="Z30" s="40"/>
      <c r="AA30" s="40"/>
      <c r="AB30" s="40"/>
      <c r="AC30" s="40"/>
      <c r="AD30" s="42">
        <f>IF($G30&lt;=10000,0,($G30-10000)*$J30)</f>
        <v>0</v>
      </c>
    </row>
    <row r="31" spans="1:30" x14ac:dyDescent="0.25">
      <c r="A31" s="8">
        <f>(Input!$A$29)</f>
        <v>39082</v>
      </c>
      <c r="B31" s="8">
        <f>IF(Input!$B$3=Input!$A$35,VLOOKUP(YEAR(A31),'C Filing Due Date'!$A$4:$M$54,MONTH(A31)+1,FALSE),IF(Input!$B$3=Input!$A$36,VLOOKUP(YEAR(A31),'S Filing Due Date'!$A$4:$M$54,MONTH(A31)+1,FALSE),IF(Input!$B$3=Input!$A$37,VLOOKUP(YEAR(A31),'P Filing Due Date'!$A$4:$M$54,MONTH(A31)+1,FALSE),IF(OR(Input!$B$3=Input!$A$38,Input!$B$3=Input!$A$39),VLOOKUP(YEAR(A31),'I &amp; T Filing Due Date'!$A$4:$M$54,MONTH(A31)+1,FALSE)))))</f>
        <v>39156</v>
      </c>
      <c r="C31" s="8">
        <f>IF(Input!$B$3=Input!$A$35,VLOOKUP(YEAR(A31)+1,'C Filing Due Date'!$A$4:$M$54,MONTH(A31)+1,FALSE),IF(Input!$B$3=Input!$A$36,VLOOKUP(YEAR(A31)+1,'S Filing Due Date'!$A$4:$M$54,MONTH(A31)+1,FALSE),IF(Input!$B$3=Input!$A$37,VLOOKUP(YEAR(A31)+1,'P Filing Due Date'!$A$4:$M$54,MONTH(A31)+1,FALSE),IF(OR(Input!$B$3=Input!$A$38,Input!$B$3=Input!$A$39),VLOOKUP(YEAR(A31)+1,'I &amp; T Filing Due Date'!$A$4:$M$54,MONTH(A31)+1,FALSE)))))</f>
        <v>39522</v>
      </c>
      <c r="D31" s="34">
        <f t="shared" si="1"/>
        <v>366</v>
      </c>
      <c r="E31" s="34">
        <f>IF(COUNTIFS('Leap Years'!$A$2:$A$29,"&gt;="&amp;'NO INPUT Corp Int Comp'!B31,'Leap Years'!$A$2:$A$29,"&lt;="&amp;'NO INPUT Corp Int Comp'!C31)=1,366,365)</f>
        <v>366</v>
      </c>
      <c r="F31" s="3">
        <f>Input!$B$29</f>
        <v>0</v>
      </c>
      <c r="G31" s="3">
        <f>ABS(F31)</f>
        <v>0</v>
      </c>
      <c r="H31" s="21">
        <f>IF(F31=0,0,F31/G31)</f>
        <v>0</v>
      </c>
      <c r="I31" s="18">
        <f>VLOOKUP(YEAR(B7),'GATT (Corp Overpayment &gt; $10k)'!$A$5:$M$55,MONTH(B7)+1,FALSE)</f>
        <v>5.5E-2</v>
      </c>
      <c r="J31" s="46">
        <f t="shared" ref="J31:J49" si="5">-1+(1+(I31/E31))^(E31*(D31/E31))</f>
        <v>5.6536248953337642E-2</v>
      </c>
      <c r="K31" s="2"/>
      <c r="L31" s="6"/>
      <c r="M31" s="6"/>
      <c r="N31" s="6"/>
      <c r="O31" s="6"/>
      <c r="P31" s="6"/>
      <c r="Q31" s="6"/>
      <c r="R31" s="6"/>
      <c r="S31" s="6"/>
      <c r="T31" s="6"/>
      <c r="U31" s="6"/>
      <c r="V31" s="6"/>
      <c r="W31" s="6"/>
      <c r="X31" s="6"/>
      <c r="Y31" s="6"/>
      <c r="Z31" s="6"/>
      <c r="AA31" s="6"/>
      <c r="AB31" s="6"/>
      <c r="AC31" s="42">
        <f>IF($G31&lt;=10000,0,($G31-10000)*$J31)</f>
        <v>0</v>
      </c>
      <c r="AD31" s="12">
        <f>IF($G$30&lt;=10000,0,(($G$30-10000+SUM($AD$30:AD30))*$J31))</f>
        <v>0</v>
      </c>
    </row>
    <row r="32" spans="1:30" x14ac:dyDescent="0.25">
      <c r="A32" s="8">
        <f>(Input!$A$28)</f>
        <v>39447</v>
      </c>
      <c r="B32" s="8">
        <f>IF(Input!$B$3=Input!$A$35,VLOOKUP(YEAR(A32),'C Filing Due Date'!$A$4:$M$54,MONTH(A32)+1,FALSE),IF(Input!$B$3=Input!$A$36,VLOOKUP(YEAR(A32),'S Filing Due Date'!$A$4:$M$54,MONTH(A32)+1,FALSE),IF(Input!$B$3=Input!$A$37,VLOOKUP(YEAR(A32),'P Filing Due Date'!$A$4:$M$54,MONTH(A32)+1,FALSE),IF(OR(Input!$B$3=Input!$A$38,Input!$B$3=Input!$A$39),VLOOKUP(YEAR(A32),'I &amp; T Filing Due Date'!$A$4:$M$54,MONTH(A32)+1,FALSE)))))</f>
        <v>39522</v>
      </c>
      <c r="C32" s="8">
        <f>IF(Input!$B$3=Input!$A$35,VLOOKUP(YEAR(A32)+1,'C Filing Due Date'!$A$4:$M$54,MONTH(A32)+1,FALSE),IF(Input!$B$3=Input!$A$36,VLOOKUP(YEAR(A32)+1,'S Filing Due Date'!$A$4:$M$54,MONTH(A32)+1,FALSE),IF(Input!$B$3=Input!$A$37,VLOOKUP(YEAR(A32)+1,'P Filing Due Date'!$A$4:$M$54,MONTH(A32)+1,FALSE),IF(OR(Input!$B$3=Input!$A$38,Input!$B$3=Input!$A$39),VLOOKUP(YEAR(A32)+1,'I &amp; T Filing Due Date'!$A$4:$M$54,MONTH(A32)+1,FALSE)))))</f>
        <v>39887</v>
      </c>
      <c r="D32" s="34">
        <f t="shared" si="1"/>
        <v>365</v>
      </c>
      <c r="E32" s="34">
        <f>IF(COUNTIFS('Leap Years'!$A$2:$A$29,"&gt;="&amp;'NO INPUT Corp Int Comp'!B32,'Leap Years'!$A$2:$A$29,"&lt;="&amp;'NO INPUT Corp Int Comp'!C32)=1,366,365)</f>
        <v>365</v>
      </c>
      <c r="F32" s="3">
        <f>Input!$B$28</f>
        <v>0</v>
      </c>
      <c r="G32" s="3">
        <f t="shared" ref="G32:G49" si="6">ABS(F32)</f>
        <v>0</v>
      </c>
      <c r="H32" s="21">
        <f t="shared" ref="H32:H49" si="7">IF(F32=0,0,F32/G32)</f>
        <v>0</v>
      </c>
      <c r="I32" s="18">
        <f>VLOOKUP(YEAR(B8),'GATT (Corp Overpayment &gt; $10k)'!$A$5:$M$55,MONTH(B8)+1,FALSE)</f>
        <v>4.4999999999999998E-2</v>
      </c>
      <c r="J32" s="46">
        <f t="shared" si="5"/>
        <v>4.6024958498596558E-2</v>
      </c>
      <c r="K32" s="2"/>
      <c r="L32" s="6"/>
      <c r="M32" s="6"/>
      <c r="N32" s="6"/>
      <c r="O32" s="6"/>
      <c r="P32" s="6"/>
      <c r="Q32" s="6"/>
      <c r="R32" s="6"/>
      <c r="S32" s="6"/>
      <c r="T32" s="6"/>
      <c r="U32" s="6"/>
      <c r="V32" s="6"/>
      <c r="W32" s="6"/>
      <c r="X32" s="6"/>
      <c r="Y32" s="6"/>
      <c r="Z32" s="6"/>
      <c r="AA32" s="6"/>
      <c r="AB32" s="42">
        <f>IF($G32&lt;=10000,0,($G32-10000)*$J32)</f>
        <v>0</v>
      </c>
      <c r="AC32" s="12">
        <f>IF($G$31&lt;=10000,0,(($G$31-10000+SUM($AC$31:AC31))*$J32))</f>
        <v>0</v>
      </c>
      <c r="AD32" s="12">
        <f>IF($G$30&lt;=10000,0,(($G$30-10000+SUM($AD$30:AD31))*$J32))</f>
        <v>0</v>
      </c>
    </row>
    <row r="33" spans="1:30" x14ac:dyDescent="0.25">
      <c r="A33" s="8">
        <f>(Input!$A$27)</f>
        <v>39813</v>
      </c>
      <c r="B33" s="8">
        <f>IF(Input!$B$3=Input!$A$35,VLOOKUP(YEAR(A33),'C Filing Due Date'!$A$4:$M$54,MONTH(A33)+1,FALSE),IF(Input!$B$3=Input!$A$36,VLOOKUP(YEAR(A33),'S Filing Due Date'!$A$4:$M$54,MONTH(A33)+1,FALSE),IF(Input!$B$3=Input!$A$37,VLOOKUP(YEAR(A33),'P Filing Due Date'!$A$4:$M$54,MONTH(A33)+1,FALSE),IF(OR(Input!$B$3=Input!$A$38,Input!$B$3=Input!$A$39),VLOOKUP(YEAR(A33),'I &amp; T Filing Due Date'!$A$4:$M$54,MONTH(A33)+1,FALSE)))))</f>
        <v>39887</v>
      </c>
      <c r="C33" s="8">
        <f>IF(Input!$B$3=Input!$A$35,VLOOKUP(YEAR(A33)+1,'C Filing Due Date'!$A$4:$M$54,MONTH(A33)+1,FALSE),IF(Input!$B$3=Input!$A$36,VLOOKUP(YEAR(A33)+1,'S Filing Due Date'!$A$4:$M$54,MONTH(A33)+1,FALSE),IF(Input!$B$3=Input!$A$37,VLOOKUP(YEAR(A33)+1,'P Filing Due Date'!$A$4:$M$54,MONTH(A33)+1,FALSE),IF(OR(Input!$B$3=Input!$A$38,Input!$B$3=Input!$A$39),VLOOKUP(YEAR(A33)+1,'I &amp; T Filing Due Date'!$A$4:$M$54,MONTH(A33)+1,FALSE)))))</f>
        <v>40252</v>
      </c>
      <c r="D33" s="34">
        <f t="shared" si="1"/>
        <v>365</v>
      </c>
      <c r="E33" s="34">
        <f>IF(COUNTIFS('Leap Years'!$A$2:$A$29,"&gt;="&amp;'NO INPUT Corp Int Comp'!B33,'Leap Years'!$A$2:$A$29,"&lt;="&amp;'NO INPUT Corp Int Comp'!C33)=1,366,365)</f>
        <v>365</v>
      </c>
      <c r="F33" s="3">
        <f>Input!$B$27</f>
        <v>0</v>
      </c>
      <c r="G33" s="3">
        <f t="shared" si="6"/>
        <v>0</v>
      </c>
      <c r="H33" s="21">
        <f t="shared" si="7"/>
        <v>0</v>
      </c>
      <c r="I33" s="18">
        <f>VLOOKUP(YEAR(B9),'GATT (Corp Overpayment &gt; $10k)'!$A$5:$M$55,MONTH(B9)+1,FALSE)</f>
        <v>2.5000000000000001E-2</v>
      </c>
      <c r="J33" s="46">
        <f t="shared" si="5"/>
        <v>2.5314242726610869E-2</v>
      </c>
      <c r="K33" s="2"/>
      <c r="L33" s="6"/>
      <c r="M33" s="6"/>
      <c r="N33" s="6"/>
      <c r="O33" s="6"/>
      <c r="P33" s="6"/>
      <c r="Q33" s="6"/>
      <c r="R33" s="6"/>
      <c r="S33" s="6"/>
      <c r="T33" s="6"/>
      <c r="U33" s="6"/>
      <c r="V33" s="6"/>
      <c r="W33" s="6"/>
      <c r="X33" s="6"/>
      <c r="Y33" s="6"/>
      <c r="Z33" s="6"/>
      <c r="AA33" s="42">
        <f>IF($G33&lt;=10000,0,($G33-10000)*$J33)</f>
        <v>0</v>
      </c>
      <c r="AB33" s="12">
        <f>IF($G$32&lt;=10000,0,(($G$32-10000+SUM($AB$32:AB32))*$J33))</f>
        <v>0</v>
      </c>
      <c r="AC33" s="12">
        <f>IF($G$31&lt;=10000,0,(($G$31-10000+SUM($AC$31:AC32))*$J33))</f>
        <v>0</v>
      </c>
      <c r="AD33" s="12">
        <f>IF($G$30&lt;=10000,0,(($G$30-10000+SUM($AD$30:AD32))*$J33))</f>
        <v>0</v>
      </c>
    </row>
    <row r="34" spans="1:30" x14ac:dyDescent="0.25">
      <c r="A34" s="8">
        <f>(Input!$A$26)</f>
        <v>40178</v>
      </c>
      <c r="B34" s="8">
        <f>IF(Input!$B$3=Input!$A$35,VLOOKUP(YEAR(A34),'C Filing Due Date'!$A$4:$M$54,MONTH(A34)+1,FALSE),IF(Input!$B$3=Input!$A$36,VLOOKUP(YEAR(A34),'S Filing Due Date'!$A$4:$M$54,MONTH(A34)+1,FALSE),IF(Input!$B$3=Input!$A$37,VLOOKUP(YEAR(A34),'P Filing Due Date'!$A$4:$M$54,MONTH(A34)+1,FALSE),IF(OR(Input!$B$3=Input!$A$38,Input!$B$3=Input!$A$39),VLOOKUP(YEAR(A34),'I &amp; T Filing Due Date'!$A$4:$M$54,MONTH(A34)+1,FALSE)))))</f>
        <v>40252</v>
      </c>
      <c r="C34" s="8">
        <f>IF(Input!$B$3=Input!$A$35,VLOOKUP(YEAR(A34)+1,'C Filing Due Date'!$A$4:$M$54,MONTH(A34)+1,FALSE),IF(Input!$B$3=Input!$A$36,VLOOKUP(YEAR(A34)+1,'S Filing Due Date'!$A$4:$M$54,MONTH(A34)+1,FALSE),IF(Input!$B$3=Input!$A$37,VLOOKUP(YEAR(A34)+1,'P Filing Due Date'!$A$4:$M$54,MONTH(A34)+1,FALSE),IF(OR(Input!$B$3=Input!$A$38,Input!$B$3=Input!$A$39),VLOOKUP(YEAR(A34)+1,'I &amp; T Filing Due Date'!$A$4:$M$54,MONTH(A34)+1,FALSE)))))</f>
        <v>40617</v>
      </c>
      <c r="D34" s="34">
        <f t="shared" si="1"/>
        <v>365</v>
      </c>
      <c r="E34" s="34">
        <f>IF(COUNTIFS('Leap Years'!$A$2:$A$29,"&gt;="&amp;'NO INPUT Corp Int Comp'!B34,'Leap Years'!$A$2:$A$29,"&lt;="&amp;'NO INPUT Corp Int Comp'!C34)=1,366,365)</f>
        <v>365</v>
      </c>
      <c r="F34" s="3">
        <f>Input!$B$26</f>
        <v>0</v>
      </c>
      <c r="G34" s="3">
        <f t="shared" si="6"/>
        <v>0</v>
      </c>
      <c r="H34" s="21">
        <f t="shared" si="7"/>
        <v>0</v>
      </c>
      <c r="I34" s="18">
        <f>VLOOKUP(YEAR(B10),'GATT (Corp Overpayment &gt; $10k)'!$A$5:$M$55,MONTH(B10)+1,FALSE)</f>
        <v>1.4999999999999999E-2</v>
      </c>
      <c r="J34" s="46">
        <f t="shared" si="5"/>
        <v>1.5112751746980457E-2</v>
      </c>
      <c r="K34" s="2"/>
      <c r="L34" s="6"/>
      <c r="M34" s="6"/>
      <c r="N34" s="6"/>
      <c r="O34" s="6"/>
      <c r="P34" s="6"/>
      <c r="Q34" s="6"/>
      <c r="R34" s="6"/>
      <c r="S34" s="6"/>
      <c r="T34" s="6"/>
      <c r="U34" s="6"/>
      <c r="V34" s="6"/>
      <c r="W34" s="6"/>
      <c r="X34" s="6"/>
      <c r="Y34" s="6"/>
      <c r="Z34" s="42">
        <f>IF($G34&lt;=10000,0,($G34-10000)*$J34)</f>
        <v>0</v>
      </c>
      <c r="AA34" s="12">
        <f>IF($G$33&lt;=10000,0,(($G$33-10000+SUM($AA$33:AA33))*$J34))</f>
        <v>0</v>
      </c>
      <c r="AB34" s="12">
        <f>IF($G$32&lt;=10000,0,(($G$32-10000+SUM($AB$32:AB33))*$J34))</f>
        <v>0</v>
      </c>
      <c r="AC34" s="12">
        <f>IF($G$31&lt;=10000,0,(($G$31-10000+SUM($AC$31:AC33))*$J34))</f>
        <v>0</v>
      </c>
      <c r="AD34" s="12">
        <f>IF($G$30&lt;=10000,0,(($G$30-10000+SUM($AD$30:AD33))*$J34))</f>
        <v>0</v>
      </c>
    </row>
    <row r="35" spans="1:30" x14ac:dyDescent="0.25">
      <c r="A35" s="8">
        <f>(Input!$A$25)</f>
        <v>40543</v>
      </c>
      <c r="B35" s="8">
        <f>IF(Input!$B$3=Input!$A$35,VLOOKUP(YEAR(A35),'C Filing Due Date'!$A$4:$M$54,MONTH(A35)+1,FALSE),IF(Input!$B$3=Input!$A$36,VLOOKUP(YEAR(A35),'S Filing Due Date'!$A$4:$M$54,MONTH(A35)+1,FALSE),IF(Input!$B$3=Input!$A$37,VLOOKUP(YEAR(A35),'P Filing Due Date'!$A$4:$M$54,MONTH(A35)+1,FALSE),IF(OR(Input!$B$3=Input!$A$38,Input!$B$3=Input!$A$39),VLOOKUP(YEAR(A35),'I &amp; T Filing Due Date'!$A$4:$M$54,MONTH(A35)+1,FALSE)))))</f>
        <v>40617</v>
      </c>
      <c r="C35" s="8">
        <f>IF(Input!$B$3=Input!$A$35,VLOOKUP(YEAR(A35)+1,'C Filing Due Date'!$A$4:$M$54,MONTH(A35)+1,FALSE),IF(Input!$B$3=Input!$A$36,VLOOKUP(YEAR(A35)+1,'S Filing Due Date'!$A$4:$M$54,MONTH(A35)+1,FALSE),IF(Input!$B$3=Input!$A$37,VLOOKUP(YEAR(A35)+1,'P Filing Due Date'!$A$4:$M$54,MONTH(A35)+1,FALSE),IF(OR(Input!$B$3=Input!$A$38,Input!$B$3=Input!$A$39),VLOOKUP(YEAR(A35)+1,'I &amp; T Filing Due Date'!$A$4:$M$54,MONTH(A35)+1,FALSE)))))</f>
        <v>40983</v>
      </c>
      <c r="D35" s="34">
        <f t="shared" si="1"/>
        <v>366</v>
      </c>
      <c r="E35" s="34">
        <f>IF(COUNTIFS('Leap Years'!$A$2:$A$29,"&gt;="&amp;'NO INPUT Corp Int Comp'!B35,'Leap Years'!$A$2:$A$29,"&lt;="&amp;'NO INPUT Corp Int Comp'!C35)=1,366,365)</f>
        <v>366</v>
      </c>
      <c r="F35" s="3">
        <f>Input!$B$25</f>
        <v>0</v>
      </c>
      <c r="G35" s="3">
        <f t="shared" si="6"/>
        <v>0</v>
      </c>
      <c r="H35" s="21">
        <f t="shared" si="7"/>
        <v>0</v>
      </c>
      <c r="I35" s="18">
        <f>VLOOKUP(YEAR(B11),'GATT (Corp Overpayment &gt; $10k)'!$A$5:$M$55,MONTH(B11)+1,FALSE)</f>
        <v>5.0000000000000001E-3</v>
      </c>
      <c r="J35" s="46">
        <f t="shared" si="5"/>
        <v>5.0124865354930215E-3</v>
      </c>
      <c r="K35" s="2"/>
      <c r="L35" s="6"/>
      <c r="M35" s="6"/>
      <c r="N35" s="6"/>
      <c r="O35" s="6"/>
      <c r="P35" s="6"/>
      <c r="Q35" s="6"/>
      <c r="R35" s="6"/>
      <c r="S35" s="6"/>
      <c r="T35" s="6"/>
      <c r="U35" s="6"/>
      <c r="V35" s="6"/>
      <c r="W35" s="6"/>
      <c r="X35" s="6"/>
      <c r="Y35" s="42">
        <f>IF($G35&lt;=10000,0,($G35-10000)*$J35)</f>
        <v>0</v>
      </c>
      <c r="Z35" s="12">
        <f>IF($G$34&lt;=10000,0,(($G$34-10000+SUM($Z$34:Z34))*$J35))</f>
        <v>0</v>
      </c>
      <c r="AA35" s="12">
        <f>IF($G$33&lt;=10000,0,(($G$33-10000+SUM($AA$33:AA34))*$J35))</f>
        <v>0</v>
      </c>
      <c r="AB35" s="12">
        <f>IF($G$32&lt;=10000,0,(($G$32-10000+SUM($AB$32:AB34))*$J35))</f>
        <v>0</v>
      </c>
      <c r="AC35" s="12">
        <f>IF($G$31&lt;=10000,0,(($G$31-10000+SUM($AC$31:AC34))*$J35))</f>
        <v>0</v>
      </c>
      <c r="AD35" s="12">
        <f>IF($G$30&lt;=10000,0,(($G$30-10000+SUM($AD$30:AD34))*$J35))</f>
        <v>0</v>
      </c>
    </row>
    <row r="36" spans="1:30" x14ac:dyDescent="0.25">
      <c r="A36" s="8">
        <f>(Input!$A$24)</f>
        <v>40908</v>
      </c>
      <c r="B36" s="8">
        <f>IF(Input!$B$3=Input!$A$35,VLOOKUP(YEAR(A36),'C Filing Due Date'!$A$4:$M$54,MONTH(A36)+1,FALSE),IF(Input!$B$3=Input!$A$36,VLOOKUP(YEAR(A36),'S Filing Due Date'!$A$4:$M$54,MONTH(A36)+1,FALSE),IF(Input!$B$3=Input!$A$37,VLOOKUP(YEAR(A36),'P Filing Due Date'!$A$4:$M$54,MONTH(A36)+1,FALSE),IF(OR(Input!$B$3=Input!$A$38,Input!$B$3=Input!$A$39),VLOOKUP(YEAR(A36),'I &amp; T Filing Due Date'!$A$4:$M$54,MONTH(A36)+1,FALSE)))))</f>
        <v>40983</v>
      </c>
      <c r="C36" s="8">
        <f>IF(Input!$B$3=Input!$A$35,VLOOKUP(YEAR(A36)+1,'C Filing Due Date'!$A$4:$M$54,MONTH(A36)+1,FALSE),IF(Input!$B$3=Input!$A$36,VLOOKUP(YEAR(A36)+1,'S Filing Due Date'!$A$4:$M$54,MONTH(A36)+1,FALSE),IF(Input!$B$3=Input!$A$37,VLOOKUP(YEAR(A36)+1,'P Filing Due Date'!$A$4:$M$54,MONTH(A36)+1,FALSE),IF(OR(Input!$B$3=Input!$A$38,Input!$B$3=Input!$A$39),VLOOKUP(YEAR(A36)+1,'I &amp; T Filing Due Date'!$A$4:$M$54,MONTH(A36)+1,FALSE)))))</f>
        <v>41348</v>
      </c>
      <c r="D36" s="34">
        <f t="shared" si="1"/>
        <v>365</v>
      </c>
      <c r="E36" s="34">
        <f>IF(COUNTIFS('Leap Years'!$A$2:$A$29,"&gt;="&amp;'NO INPUT Corp Int Comp'!B36,'Leap Years'!$A$2:$A$29,"&lt;="&amp;'NO INPUT Corp Int Comp'!C36)=1,366,365)</f>
        <v>365</v>
      </c>
      <c r="F36" s="3">
        <f>Input!$B$24</f>
        <v>0</v>
      </c>
      <c r="G36" s="3">
        <f t="shared" si="6"/>
        <v>0</v>
      </c>
      <c r="H36" s="21">
        <f t="shared" si="7"/>
        <v>0</v>
      </c>
      <c r="I36" s="18">
        <f>VLOOKUP(YEAR(B12),'GATT (Corp Overpayment &gt; $10k)'!$A$5:$M$55,MONTH(B12)+1,FALSE)</f>
        <v>5.0000000000000001E-3</v>
      </c>
      <c r="J36" s="46">
        <f t="shared" si="5"/>
        <v>5.0124864414695658E-3</v>
      </c>
      <c r="K36" s="2"/>
      <c r="L36" s="6"/>
      <c r="M36" s="6"/>
      <c r="N36" s="6"/>
      <c r="O36" s="6"/>
      <c r="P36" s="6"/>
      <c r="Q36" s="6"/>
      <c r="R36" s="6"/>
      <c r="S36" s="6"/>
      <c r="T36" s="6"/>
      <c r="U36" s="6"/>
      <c r="V36" s="6"/>
      <c r="W36" s="6"/>
      <c r="X36" s="42">
        <f>IF($G36&lt;=10000,0,($G36-10000)*$J36)</f>
        <v>0</v>
      </c>
      <c r="Y36" s="12">
        <f>IF($G$35&lt;=10000,0,(($G$35-10000+SUM($Y$35:Y35))*$J36))</f>
        <v>0</v>
      </c>
      <c r="Z36" s="12">
        <f>IF($G$34&lt;=10000,0,(($G$34-10000+SUM($Z$34:Z35))*$J36))</f>
        <v>0</v>
      </c>
      <c r="AA36" s="12">
        <f>IF($G$33&lt;=10000,0,(($G$33-10000+SUM($AA$33:AA35))*$J36))</f>
        <v>0</v>
      </c>
      <c r="AB36" s="12">
        <f>IF($G$32&lt;=10000,0,(($G$32-10000+SUM($AB$32:AB35))*$J36))</f>
        <v>0</v>
      </c>
      <c r="AC36" s="12">
        <f>IF($G$31&lt;=10000,0,(($G$31-10000+SUM($AC$31:AC35))*$J36))</f>
        <v>0</v>
      </c>
      <c r="AD36" s="12">
        <f>IF($G$30&lt;=10000,0,(($G$30-10000+SUM($AD$30:AD35))*$J36))</f>
        <v>0</v>
      </c>
    </row>
    <row r="37" spans="1:30" x14ac:dyDescent="0.25">
      <c r="A37" s="8">
        <f>(Input!$A$23)</f>
        <v>41274</v>
      </c>
      <c r="B37" s="8">
        <f>IF(Input!$B$3=Input!$A$35,VLOOKUP(YEAR(A37),'C Filing Due Date'!$A$4:$M$54,MONTH(A37)+1,FALSE),IF(Input!$B$3=Input!$A$36,VLOOKUP(YEAR(A37),'S Filing Due Date'!$A$4:$M$54,MONTH(A37)+1,FALSE),IF(Input!$B$3=Input!$A$37,VLOOKUP(YEAR(A37),'P Filing Due Date'!$A$4:$M$54,MONTH(A37)+1,FALSE),IF(OR(Input!$B$3=Input!$A$38,Input!$B$3=Input!$A$39),VLOOKUP(YEAR(A37),'I &amp; T Filing Due Date'!$A$4:$M$54,MONTH(A37)+1,FALSE)))))</f>
        <v>41348</v>
      </c>
      <c r="C37" s="8">
        <f>IF(Input!$B$3=Input!$A$35,VLOOKUP(YEAR(A37)+1,'C Filing Due Date'!$A$4:$M$54,MONTH(A37)+1,FALSE),IF(Input!$B$3=Input!$A$36,VLOOKUP(YEAR(A37)+1,'S Filing Due Date'!$A$4:$M$54,MONTH(A37)+1,FALSE),IF(Input!$B$3=Input!$A$37,VLOOKUP(YEAR(A37)+1,'P Filing Due Date'!$A$4:$M$54,MONTH(A37)+1,FALSE),IF(OR(Input!$B$3=Input!$A$38,Input!$B$3=Input!$A$39),VLOOKUP(YEAR(A37)+1,'I &amp; T Filing Due Date'!$A$4:$M$54,MONTH(A37)+1,FALSE)))))</f>
        <v>41713</v>
      </c>
      <c r="D37" s="34">
        <f t="shared" si="1"/>
        <v>365</v>
      </c>
      <c r="E37" s="34">
        <f>IF(COUNTIFS('Leap Years'!$A$2:$A$29,"&gt;="&amp;'NO INPUT Corp Int Comp'!B37,'Leap Years'!$A$2:$A$29,"&lt;="&amp;'NO INPUT Corp Int Comp'!C37)=1,366,365)</f>
        <v>365</v>
      </c>
      <c r="F37" s="3">
        <f>Input!$B$23</f>
        <v>0</v>
      </c>
      <c r="G37" s="3">
        <f t="shared" si="6"/>
        <v>0</v>
      </c>
      <c r="H37" s="21">
        <f t="shared" si="7"/>
        <v>0</v>
      </c>
      <c r="I37" s="18">
        <f>VLOOKUP(YEAR(B13),'GATT (Corp Overpayment &gt; $10k)'!$A$5:$M$55,MONTH(B13)+1,FALSE)</f>
        <v>5.0000000000000001E-3</v>
      </c>
      <c r="J37" s="46">
        <f t="shared" si="5"/>
        <v>5.0124864414695658E-3</v>
      </c>
      <c r="K37" s="2"/>
      <c r="L37" s="6"/>
      <c r="M37" s="6"/>
      <c r="N37" s="6"/>
      <c r="O37" s="6"/>
      <c r="P37" s="6"/>
      <c r="Q37" s="6"/>
      <c r="R37" s="6"/>
      <c r="S37" s="6"/>
      <c r="T37" s="6"/>
      <c r="U37" s="6"/>
      <c r="V37" s="6"/>
      <c r="W37" s="42">
        <f>IF($G37&lt;=10000,0,($G37-10000)*$J37)</f>
        <v>0</v>
      </c>
      <c r="X37" s="12">
        <f>IF($G$36&lt;=10000,0,(($G$36-10000+SUM($X$36:X36))*$J37))</f>
        <v>0</v>
      </c>
      <c r="Y37" s="12">
        <f>IF($G$35&lt;=10000,0,(($G$35-10000+SUM($Y$35:Y36))*$J37))</f>
        <v>0</v>
      </c>
      <c r="Z37" s="12">
        <f>IF($G$34&lt;=10000,0,(($G$34-10000+SUM($Z$34:Z36))*$J37))</f>
        <v>0</v>
      </c>
      <c r="AA37" s="12">
        <f>IF($G$33&lt;=10000,0,(($G$33-10000+SUM($AA$33:AA36))*$J37))</f>
        <v>0</v>
      </c>
      <c r="AB37" s="12">
        <f>IF($G$32&lt;=10000,0,(($G$32-10000+SUM($AB$32:AB36))*$J37))</f>
        <v>0</v>
      </c>
      <c r="AC37" s="12">
        <f>IF($G$31&lt;=10000,0,(($G$31-10000+SUM($AC$31:AC36))*$J37))</f>
        <v>0</v>
      </c>
      <c r="AD37" s="12">
        <f>IF($G$30&lt;=10000,0,(($G$30-10000+SUM($AD$30:AD36))*$J37))</f>
        <v>0</v>
      </c>
    </row>
    <row r="38" spans="1:30" x14ac:dyDescent="0.25">
      <c r="A38" s="8">
        <f>(Input!$A$22)</f>
        <v>41639</v>
      </c>
      <c r="B38" s="8">
        <f>IF(Input!$B$3=Input!$A$35,VLOOKUP(YEAR(A38),'C Filing Due Date'!$A$4:$M$54,MONTH(A38)+1,FALSE),IF(Input!$B$3=Input!$A$36,VLOOKUP(YEAR(A38),'S Filing Due Date'!$A$4:$M$54,MONTH(A38)+1,FALSE),IF(Input!$B$3=Input!$A$37,VLOOKUP(YEAR(A38),'P Filing Due Date'!$A$4:$M$54,MONTH(A38)+1,FALSE),IF(OR(Input!$B$3=Input!$A$38,Input!$B$3=Input!$A$39),VLOOKUP(YEAR(A38),'I &amp; T Filing Due Date'!$A$4:$M$54,MONTH(A38)+1,FALSE)))))</f>
        <v>41713</v>
      </c>
      <c r="C38" s="8">
        <f>IF(Input!$B$3=Input!$A$35,VLOOKUP(YEAR(A38)+1,'C Filing Due Date'!$A$4:$M$54,MONTH(A38)+1,FALSE),IF(Input!$B$3=Input!$A$36,VLOOKUP(YEAR(A38)+1,'S Filing Due Date'!$A$4:$M$54,MONTH(A38)+1,FALSE),IF(Input!$B$3=Input!$A$37,VLOOKUP(YEAR(A38)+1,'P Filing Due Date'!$A$4:$M$54,MONTH(A38)+1,FALSE),IF(OR(Input!$B$3=Input!$A$38,Input!$B$3=Input!$A$39),VLOOKUP(YEAR(A38)+1,'I &amp; T Filing Due Date'!$A$4:$M$54,MONTH(A38)+1,FALSE)))))</f>
        <v>42078</v>
      </c>
      <c r="D38" s="34">
        <f t="shared" si="1"/>
        <v>365</v>
      </c>
      <c r="E38" s="34">
        <f>IF(COUNTIFS('Leap Years'!$A$2:$A$29,"&gt;="&amp;'NO INPUT Corp Int Comp'!B38,'Leap Years'!$A$2:$A$29,"&lt;="&amp;'NO INPUT Corp Int Comp'!C38)=1,366,365)</f>
        <v>365</v>
      </c>
      <c r="F38" s="3">
        <f>Input!$B$22</f>
        <v>0</v>
      </c>
      <c r="G38" s="3">
        <f t="shared" si="6"/>
        <v>0</v>
      </c>
      <c r="H38" s="21">
        <f t="shared" si="7"/>
        <v>0</v>
      </c>
      <c r="I38" s="18">
        <f>VLOOKUP(YEAR(B14),'GATT (Corp Overpayment &gt; $10k)'!$A$5:$M$55,MONTH(B14)+1,FALSE)</f>
        <v>5.0000000000000001E-3</v>
      </c>
      <c r="J38" s="46">
        <f t="shared" si="5"/>
        <v>5.0124864414695658E-3</v>
      </c>
      <c r="K38" s="2"/>
      <c r="L38" s="6"/>
      <c r="M38" s="6"/>
      <c r="N38" s="6"/>
      <c r="O38" s="6"/>
      <c r="P38" s="6"/>
      <c r="Q38" s="6"/>
      <c r="R38" s="6"/>
      <c r="S38" s="6"/>
      <c r="T38" s="6"/>
      <c r="U38" s="6"/>
      <c r="V38" s="42">
        <f>IF($G38&lt;=10000,0,($G38-10000)*$J38)</f>
        <v>0</v>
      </c>
      <c r="W38" s="12">
        <f>IF($G$37&lt;=10000,0,(($G$37-10000+SUM($W$37:W37))*$J38))</f>
        <v>0</v>
      </c>
      <c r="X38" s="12">
        <f>IF($G$36&lt;=10000,0,(($G$36-10000+SUM($X$36:X37))*$J38))</f>
        <v>0</v>
      </c>
      <c r="Y38" s="12">
        <f>IF($G$35&lt;=10000,0,(($G$35-10000+SUM($Y$35:Y37))*$J38))</f>
        <v>0</v>
      </c>
      <c r="Z38" s="12">
        <f>IF($G$34&lt;=10000,0,(($G$34-10000+SUM($Z$34:Z37))*$J38))</f>
        <v>0</v>
      </c>
      <c r="AA38" s="12">
        <f>IF($G$33&lt;=10000,0,(($G$33-10000+SUM($AA$33:AA37))*$J38))</f>
        <v>0</v>
      </c>
      <c r="AB38" s="12">
        <f>IF($G$32&lt;=10000,0,(($G$32-10000+SUM($AB$32:AB37))*$J38))</f>
        <v>0</v>
      </c>
      <c r="AC38" s="12">
        <f>IF($G$31&lt;=10000,0,(($G$31-10000+SUM($AC$31:AC37))*$J38))</f>
        <v>0</v>
      </c>
      <c r="AD38" s="12">
        <f>IF($G$30&lt;=10000,0,(($G$30-10000+SUM($AD$30:AD37))*$J38))</f>
        <v>0</v>
      </c>
    </row>
    <row r="39" spans="1:30" x14ac:dyDescent="0.25">
      <c r="A39" s="8">
        <f>(Input!$A$21)</f>
        <v>42004</v>
      </c>
      <c r="B39" s="8">
        <f>IF(Input!$B$3=Input!$A$35,VLOOKUP(YEAR(A39),'C Filing Due Date'!$A$4:$M$54,MONTH(A39)+1,FALSE),IF(Input!$B$3=Input!$A$36,VLOOKUP(YEAR(A39),'S Filing Due Date'!$A$4:$M$54,MONTH(A39)+1,FALSE),IF(Input!$B$3=Input!$A$37,VLOOKUP(YEAR(A39),'P Filing Due Date'!$A$4:$M$54,MONTH(A39)+1,FALSE),IF(OR(Input!$B$3=Input!$A$38,Input!$B$3=Input!$A$39),VLOOKUP(YEAR(A39),'I &amp; T Filing Due Date'!$A$4:$M$54,MONTH(A39)+1,FALSE)))))</f>
        <v>42078</v>
      </c>
      <c r="C39" s="8">
        <f>IF(Input!$B$3=Input!$A$35,VLOOKUP(YEAR(A39)+1,'C Filing Due Date'!$A$4:$M$54,MONTH(A39)+1,FALSE),IF(Input!$B$3=Input!$A$36,VLOOKUP(YEAR(A39)+1,'S Filing Due Date'!$A$4:$M$54,MONTH(A39)+1,FALSE),IF(Input!$B$3=Input!$A$37,VLOOKUP(YEAR(A39)+1,'P Filing Due Date'!$A$4:$M$54,MONTH(A39)+1,FALSE),IF(OR(Input!$B$3=Input!$A$38,Input!$B$3=Input!$A$39),VLOOKUP(YEAR(A39)+1,'I &amp; T Filing Due Date'!$A$4:$M$54,MONTH(A39)+1,FALSE)))))</f>
        <v>42444</v>
      </c>
      <c r="D39" s="34">
        <f t="shared" si="1"/>
        <v>366</v>
      </c>
      <c r="E39" s="34">
        <f>IF(COUNTIFS('Leap Years'!$A$2:$A$29,"&gt;="&amp;'NO INPUT Corp Int Comp'!B39,'Leap Years'!$A$2:$A$29,"&lt;="&amp;'NO INPUT Corp Int Comp'!C39)=1,366,365)</f>
        <v>366</v>
      </c>
      <c r="F39" s="3">
        <f>Input!$B$21</f>
        <v>0</v>
      </c>
      <c r="G39" s="3">
        <f t="shared" si="6"/>
        <v>0</v>
      </c>
      <c r="H39" s="21">
        <f t="shared" si="7"/>
        <v>0</v>
      </c>
      <c r="I39" s="18">
        <f>VLOOKUP(YEAR(B15),'GATT (Corp Overpayment &gt; $10k)'!$A$5:$M$55,MONTH(B15)+1,FALSE)</f>
        <v>5.0000000000000001E-3</v>
      </c>
      <c r="J39" s="46">
        <f t="shared" si="5"/>
        <v>5.0124865354930215E-3</v>
      </c>
      <c r="K39" s="2"/>
      <c r="L39" s="6"/>
      <c r="M39" s="6"/>
      <c r="N39" s="6"/>
      <c r="O39" s="6"/>
      <c r="P39" s="6"/>
      <c r="Q39" s="6"/>
      <c r="R39" s="6"/>
      <c r="S39" s="6"/>
      <c r="T39" s="6"/>
      <c r="U39" s="42">
        <f>IF($G39&lt;=10000,0,($G39-10000)*$J39)</f>
        <v>0</v>
      </c>
      <c r="V39" s="12">
        <f>IF($G$38&lt;=10000,0,(($G$38-10000+SUM($V$38:V38))*$J39))</f>
        <v>0</v>
      </c>
      <c r="W39" s="12">
        <f>IF($G$37&lt;=10000,0,(($G$37-10000+SUM($W$37:W38))*$J39))</f>
        <v>0</v>
      </c>
      <c r="X39" s="12">
        <f>IF($G$36&lt;=10000,0,(($G$36-10000+SUM($X$36:X38))*$J39))</f>
        <v>0</v>
      </c>
      <c r="Y39" s="12">
        <f>IF($G$35&lt;=10000,0,(($G$35-10000+SUM($Y$35:Y38))*$J39))</f>
        <v>0</v>
      </c>
      <c r="Z39" s="12">
        <f>IF($G$34&lt;=10000,0,(($G$34-10000+SUM($Z$34:Z38))*$J39))</f>
        <v>0</v>
      </c>
      <c r="AA39" s="12">
        <f>IF($G$33&lt;=10000,0,(($G$33-10000+SUM($AA$33:AA38))*$J39))</f>
        <v>0</v>
      </c>
      <c r="AB39" s="12">
        <f>IF($G$32&lt;=10000,0,(($G$32-10000+SUM($AB$32:AB38))*$J39))</f>
        <v>0</v>
      </c>
      <c r="AC39" s="12">
        <f>IF($G$31&lt;=10000,0,(($G$31-10000+SUM($AC$31:AC38))*$J39))</f>
        <v>0</v>
      </c>
      <c r="AD39" s="12">
        <f>IF($G$30&lt;=10000,0,(($G$30-10000+SUM($AD$30:AD38))*$J39))</f>
        <v>0</v>
      </c>
    </row>
    <row r="40" spans="1:30" x14ac:dyDescent="0.25">
      <c r="A40" s="8">
        <f>(Input!$A$20)</f>
        <v>42369</v>
      </c>
      <c r="B40" s="8">
        <f>IF(Input!$B$3=Input!$A$35,VLOOKUP(YEAR(A40),'C Filing Due Date'!$A$4:$M$54,MONTH(A40)+1,FALSE),IF(Input!$B$3=Input!$A$36,VLOOKUP(YEAR(A40),'S Filing Due Date'!$A$4:$M$54,MONTH(A40)+1,FALSE),IF(Input!$B$3=Input!$A$37,VLOOKUP(YEAR(A40),'P Filing Due Date'!$A$4:$M$54,MONTH(A40)+1,FALSE),IF(OR(Input!$B$3=Input!$A$38,Input!$B$3=Input!$A$39),VLOOKUP(YEAR(A40),'I &amp; T Filing Due Date'!$A$4:$M$54,MONTH(A40)+1,FALSE)))))</f>
        <v>42444</v>
      </c>
      <c r="C40" s="8">
        <f>IF(Input!$B$3=Input!$A$35,VLOOKUP(YEAR(A40)+1,'C Filing Due Date'!$A$4:$M$54,MONTH(A40)+1,FALSE),IF(Input!$B$3=Input!$A$36,VLOOKUP(YEAR(A40)+1,'S Filing Due Date'!$A$4:$M$54,MONTH(A40)+1,FALSE),IF(Input!$B$3=Input!$A$37,VLOOKUP(YEAR(A40)+1,'P Filing Due Date'!$A$4:$M$54,MONTH(A40)+1,FALSE),IF(OR(Input!$B$3=Input!$A$38,Input!$B$3=Input!$A$39),VLOOKUP(YEAR(A40)+1,'I &amp; T Filing Due Date'!$A$4:$M$54,MONTH(A40)+1,FALSE)))))</f>
        <v>42840</v>
      </c>
      <c r="D40" s="34">
        <f t="shared" si="1"/>
        <v>396</v>
      </c>
      <c r="E40" s="34">
        <f>IF(COUNTIFS('Leap Years'!$A$2:$A$29,"&gt;="&amp;'NO INPUT Corp Int Comp'!B40,'Leap Years'!$A$2:$A$29,"&lt;="&amp;'NO INPUT Corp Int Comp'!C40)=1,366,365)</f>
        <v>365</v>
      </c>
      <c r="F40" s="3">
        <f>Input!$B$20</f>
        <v>0</v>
      </c>
      <c r="G40" s="3">
        <f t="shared" si="6"/>
        <v>0</v>
      </c>
      <c r="H40" s="21">
        <f t="shared" si="7"/>
        <v>0</v>
      </c>
      <c r="I40" s="18">
        <f>VLOOKUP(YEAR(B16),'GATT (Corp Overpayment &gt; $10k)'!$A$5:$M$55,MONTH(B16)+1,FALSE)</f>
        <v>5.0000000000000001E-3</v>
      </c>
      <c r="J40" s="46">
        <f t="shared" si="5"/>
        <v>5.4393602732409896E-3</v>
      </c>
      <c r="K40" s="2"/>
      <c r="L40" s="6"/>
      <c r="M40" s="6"/>
      <c r="N40" s="6"/>
      <c r="O40" s="6"/>
      <c r="P40" s="6"/>
      <c r="Q40" s="6"/>
      <c r="R40" s="6"/>
      <c r="S40" s="6"/>
      <c r="T40" s="42">
        <f>IF($G40&lt;=10000,0,($G40-10000)*$J40)</f>
        <v>0</v>
      </c>
      <c r="U40" s="12">
        <f>IF($G$39&lt;=10000,0,(($G$39-10000+SUM($U$39:U39))*$J40))</f>
        <v>0</v>
      </c>
      <c r="V40" s="12">
        <f>IF($G$38&lt;=10000,0,(($G$38-10000+SUM($V$38:V39))*$J40))</f>
        <v>0</v>
      </c>
      <c r="W40" s="12">
        <f>IF($G$37&lt;=10000,0,(($G$37-10000+SUM($W$37:W39))*$J40))</f>
        <v>0</v>
      </c>
      <c r="X40" s="12">
        <f>IF($G$36&lt;=10000,0,(($G$36-10000+SUM($X$36:X39))*$J40))</f>
        <v>0</v>
      </c>
      <c r="Y40" s="12">
        <f>IF($G$35&lt;=10000,0,(($G$35-10000+SUM($Y$35:Y39))*$J40))</f>
        <v>0</v>
      </c>
      <c r="Z40" s="12">
        <f>IF($G$34&lt;=10000,0,(($G$34-10000+SUM($Z$34:Z39))*$J40))</f>
        <v>0</v>
      </c>
      <c r="AA40" s="12">
        <f>IF($G$33&lt;=10000,0,(($G$33-10000+SUM($AA$33:AA39))*$J40))</f>
        <v>0</v>
      </c>
      <c r="AB40" s="12">
        <f>IF($G$32&lt;=10000,0,(($G$32-10000+SUM($AB$32:AB39))*$J40))</f>
        <v>0</v>
      </c>
      <c r="AC40" s="12">
        <f>IF($G$31&lt;=10000,0,(($G$31-10000+SUM($AC$31:AC39))*$J40))</f>
        <v>0</v>
      </c>
      <c r="AD40" s="12">
        <f>IF($G$30&lt;=10000,0,(($G$30-10000+SUM($AD$30:AD39))*$J40))</f>
        <v>0</v>
      </c>
    </row>
    <row r="41" spans="1:30" x14ac:dyDescent="0.25">
      <c r="A41" s="8">
        <f>(Input!$A$19)</f>
        <v>42735</v>
      </c>
      <c r="B41" s="8">
        <f>IF(Input!$B$3=Input!$A$35,VLOOKUP(YEAR(A41),'C Filing Due Date'!$A$4:$M$54,MONTH(A41)+1,FALSE),IF(Input!$B$3=Input!$A$36,VLOOKUP(YEAR(A41),'S Filing Due Date'!$A$4:$M$54,MONTH(A41)+1,FALSE),IF(Input!$B$3=Input!$A$37,VLOOKUP(YEAR(A41),'P Filing Due Date'!$A$4:$M$54,MONTH(A41)+1,FALSE),IF(OR(Input!$B$3=Input!$A$38,Input!$B$3=Input!$A$39),VLOOKUP(YEAR(A41),'I &amp; T Filing Due Date'!$A$4:$M$54,MONTH(A41)+1,FALSE)))))</f>
        <v>42840</v>
      </c>
      <c r="C41" s="8">
        <f>IF(Input!$B$3=Input!$A$35,VLOOKUP(YEAR(A41)+1,'C Filing Due Date'!$A$4:$M$54,MONTH(A41)+1,FALSE),IF(Input!$B$3=Input!$A$36,VLOOKUP(YEAR(A41)+1,'S Filing Due Date'!$A$4:$M$54,MONTH(A41)+1,FALSE),IF(Input!$B$3=Input!$A$37,VLOOKUP(YEAR(A41)+1,'P Filing Due Date'!$A$4:$M$54,MONTH(A41)+1,FALSE),IF(OR(Input!$B$3=Input!$A$38,Input!$B$3=Input!$A$39),VLOOKUP(YEAR(A41)+1,'I &amp; T Filing Due Date'!$A$4:$M$54,MONTH(A41)+1,FALSE)))))</f>
        <v>43205</v>
      </c>
      <c r="D41" s="34">
        <f t="shared" si="1"/>
        <v>365</v>
      </c>
      <c r="E41" s="34">
        <f>IF(COUNTIFS('Leap Years'!$A$2:$A$29,"&gt;="&amp;'NO INPUT Corp Int Comp'!B41,'Leap Years'!$A$2:$A$29,"&lt;="&amp;'NO INPUT Corp Int Comp'!C41)=1,366,365)</f>
        <v>365</v>
      </c>
      <c r="F41" s="3">
        <f>Input!$B$19</f>
        <v>0</v>
      </c>
      <c r="G41" s="3">
        <f t="shared" si="6"/>
        <v>0</v>
      </c>
      <c r="H41" s="21">
        <f t="shared" si="7"/>
        <v>0</v>
      </c>
      <c r="I41" s="18">
        <f>VLOOKUP(YEAR(B17),'GATT (Corp Overpayment &gt; $10k)'!$A$5:$M$55,MONTH(B17)+1,FALSE)</f>
        <v>1.4999999999999999E-2</v>
      </c>
      <c r="J41" s="46">
        <f t="shared" si="5"/>
        <v>1.5112751746980457E-2</v>
      </c>
      <c r="K41" s="2"/>
      <c r="L41" s="6"/>
      <c r="M41" s="6"/>
      <c r="N41" s="6"/>
      <c r="O41" s="6"/>
      <c r="P41" s="6"/>
      <c r="Q41" s="6"/>
      <c r="R41" s="6"/>
      <c r="S41" s="42">
        <f>IF($G41&lt;=10000,0,($G41-10000)*$J41)</f>
        <v>0</v>
      </c>
      <c r="T41" s="12">
        <f>IF($G$40&lt;=10000,0,(($G$40-10000+SUM($T$40:T40))*$J41))</f>
        <v>0</v>
      </c>
      <c r="U41" s="12">
        <f>IF($G$39&lt;=10000,0,(($G$39-10000+SUM($U$39:U40))*$J41))</f>
        <v>0</v>
      </c>
      <c r="V41" s="12">
        <f>IF($G$38&lt;=10000,0,(($G$38-10000+SUM($V$38:V40))*$J41))</f>
        <v>0</v>
      </c>
      <c r="W41" s="12">
        <f>IF($G$37&lt;=10000,0,(($G$37-10000+SUM($W$37:W40))*$J41))</f>
        <v>0</v>
      </c>
      <c r="X41" s="12">
        <f>IF($G$36&lt;=10000,0,(($G$36-10000+SUM($X$36:X40))*$J41))</f>
        <v>0</v>
      </c>
      <c r="Y41" s="12">
        <f>IF($G$35&lt;=10000,0,(($G$35-10000+SUM($Y$35:Y40))*$J41))</f>
        <v>0</v>
      </c>
      <c r="Z41" s="12">
        <f>IF($G$34&lt;=10000,0,(($G$34-10000+SUM($Z$34:Z40))*$J41))</f>
        <v>0</v>
      </c>
      <c r="AA41" s="12">
        <f>IF($G$33&lt;=10000,0,(($G$33-10000+SUM($AA$33:AA40))*$J41))</f>
        <v>0</v>
      </c>
      <c r="AB41" s="12">
        <f>IF($G$32&lt;=10000,0,(($G$32-10000+SUM($AB$32:AB40))*$J41))</f>
        <v>0</v>
      </c>
      <c r="AC41" s="12">
        <f>IF($G$31&lt;=10000,0,(($G$31-10000+SUM($AC$31:AC40))*$J41))</f>
        <v>0</v>
      </c>
      <c r="AD41" s="12">
        <f>IF($G$30&lt;=10000,0,(($G$30-10000+SUM($AD$30:AD40))*$J41))</f>
        <v>0</v>
      </c>
    </row>
    <row r="42" spans="1:30" x14ac:dyDescent="0.25">
      <c r="A42" s="8">
        <f>(Input!$A$18)</f>
        <v>43100</v>
      </c>
      <c r="B42" s="8">
        <f>IF(Input!$B$3=Input!$A$35,VLOOKUP(YEAR(A42),'C Filing Due Date'!$A$4:$M$54,MONTH(A42)+1,FALSE),IF(Input!$B$3=Input!$A$36,VLOOKUP(YEAR(A42),'S Filing Due Date'!$A$4:$M$54,MONTH(A42)+1,FALSE),IF(Input!$B$3=Input!$A$37,VLOOKUP(YEAR(A42),'P Filing Due Date'!$A$4:$M$54,MONTH(A42)+1,FALSE),IF(OR(Input!$B$3=Input!$A$38,Input!$B$3=Input!$A$39),VLOOKUP(YEAR(A42),'I &amp; T Filing Due Date'!$A$4:$M$54,MONTH(A42)+1,FALSE)))))</f>
        <v>43205</v>
      </c>
      <c r="C42" s="8">
        <f>IF(Input!$B$3=Input!$A$35,VLOOKUP(YEAR(A42)+1,'C Filing Due Date'!$A$4:$M$54,MONTH(A42)+1,FALSE),IF(Input!$B$3=Input!$A$36,VLOOKUP(YEAR(A42)+1,'S Filing Due Date'!$A$4:$M$54,MONTH(A42)+1,FALSE),IF(Input!$B$3=Input!$A$37,VLOOKUP(YEAR(A42)+1,'P Filing Due Date'!$A$4:$M$54,MONTH(A42)+1,FALSE),IF(OR(Input!$B$3=Input!$A$38,Input!$B$3=Input!$A$39),VLOOKUP(YEAR(A42)+1,'I &amp; T Filing Due Date'!$A$4:$M$54,MONTH(A42)+1,FALSE)))))</f>
        <v>43570</v>
      </c>
      <c r="D42" s="34">
        <f t="shared" si="1"/>
        <v>365</v>
      </c>
      <c r="E42" s="34">
        <f>IF(COUNTIFS('Leap Years'!$A$2:$A$29,"&gt;="&amp;'NO INPUT Corp Int Comp'!B42,'Leap Years'!$A$2:$A$29,"&lt;="&amp;'NO INPUT Corp Int Comp'!C42)=1,366,365)</f>
        <v>365</v>
      </c>
      <c r="F42" s="3">
        <f>Input!$B$18</f>
        <v>0</v>
      </c>
      <c r="G42" s="3">
        <f t="shared" si="6"/>
        <v>0</v>
      </c>
      <c r="H42" s="21">
        <f t="shared" si="7"/>
        <v>0</v>
      </c>
      <c r="I42" s="18">
        <f>VLOOKUP(YEAR(B18),'GATT (Corp Overpayment &gt; $10k)'!$A$5:$M$55,MONTH(B18)+1,FALSE)</f>
        <v>2.5000000000000001E-2</v>
      </c>
      <c r="J42" s="46">
        <f t="shared" si="5"/>
        <v>2.5314242726610869E-2</v>
      </c>
      <c r="K42" s="2"/>
      <c r="L42" s="6"/>
      <c r="M42" s="6"/>
      <c r="N42" s="6"/>
      <c r="O42" s="6"/>
      <c r="P42" s="6"/>
      <c r="Q42" s="6"/>
      <c r="R42" s="42">
        <f>IF($G42&lt;=10000,0,($G42-10000)*$J42)</f>
        <v>0</v>
      </c>
      <c r="S42" s="12">
        <f>IF($G$41&lt;=10000,0,(($G$41-10000+SUM($S$41:S41))*$J42))</f>
        <v>0</v>
      </c>
      <c r="T42" s="12">
        <f>IF($G$40&lt;=10000,0,(($G$40-10000+SUM($T$40:T41))*$J42))</f>
        <v>0</v>
      </c>
      <c r="U42" s="12">
        <f>IF($G$39&lt;=10000,0,(($G$39-10000+SUM($U$39:U41))*$J42))</f>
        <v>0</v>
      </c>
      <c r="V42" s="12">
        <f>IF($G$38&lt;=10000,0,(($G$38-10000+SUM($V$38:V41))*$J42))</f>
        <v>0</v>
      </c>
      <c r="W42" s="12">
        <f>IF($G$37&lt;=10000,0,(($G$37-10000+SUM($W$37:W41))*$J42))</f>
        <v>0</v>
      </c>
      <c r="X42" s="12">
        <f>IF($G$36&lt;=10000,0,(($G$36-10000+SUM($X$36:X41))*$J42))</f>
        <v>0</v>
      </c>
      <c r="Y42" s="12">
        <f>IF($G$35&lt;=10000,0,(($G$35-10000+SUM($Y$35:Y41))*$J42))</f>
        <v>0</v>
      </c>
      <c r="Z42" s="12">
        <f>IF($G$34&lt;=10000,0,(($G$34-10000+SUM($Z$34:Z41))*$J42))</f>
        <v>0</v>
      </c>
      <c r="AA42" s="12">
        <f>IF($G$33&lt;=10000,0,(($G$33-10000+SUM($AA$33:AA41))*$J42))</f>
        <v>0</v>
      </c>
      <c r="AB42" s="12">
        <f>IF($G$32&lt;=10000,0,(($G$32-10000+SUM($AB$32:AB41))*$J42))</f>
        <v>0</v>
      </c>
      <c r="AC42" s="12">
        <f>IF($G$31&lt;=10000,0,(($G$31-10000+SUM($AC$31:AC41))*$J42))</f>
        <v>0</v>
      </c>
      <c r="AD42" s="12">
        <f>IF($G$30&lt;=10000,0,(($G$30-10000+SUM($AD$30:AD41))*$J42))</f>
        <v>0</v>
      </c>
    </row>
    <row r="43" spans="1:30" x14ac:dyDescent="0.25">
      <c r="A43" s="8">
        <f>(Input!$A$17)</f>
        <v>43465</v>
      </c>
      <c r="B43" s="8">
        <f>IF(Input!$B$3=Input!$A$35,VLOOKUP(YEAR(A43),'C Filing Due Date'!$A$4:$M$54,MONTH(A43)+1,FALSE),IF(Input!$B$3=Input!$A$36,VLOOKUP(YEAR(A43),'S Filing Due Date'!$A$4:$M$54,MONTH(A43)+1,FALSE),IF(Input!$B$3=Input!$A$37,VLOOKUP(YEAR(A43),'P Filing Due Date'!$A$4:$M$54,MONTH(A43)+1,FALSE),IF(OR(Input!$B$3=Input!$A$38,Input!$B$3=Input!$A$39),VLOOKUP(YEAR(A43),'I &amp; T Filing Due Date'!$A$4:$M$54,MONTH(A43)+1,FALSE)))))</f>
        <v>43570</v>
      </c>
      <c r="C43" s="8">
        <f>IF(Input!$B$3=Input!$A$35,VLOOKUP(YEAR(A43)+1,'C Filing Due Date'!$A$4:$M$54,MONTH(A43)+1,FALSE),IF(Input!$B$3=Input!$A$36,VLOOKUP(YEAR(A43)+1,'S Filing Due Date'!$A$4:$M$54,MONTH(A43)+1,FALSE),IF(Input!$B$3=Input!$A$37,VLOOKUP(YEAR(A43)+1,'P Filing Due Date'!$A$4:$M$54,MONTH(A43)+1,FALSE),IF(OR(Input!$B$3=Input!$A$38,Input!$B$3=Input!$A$39),VLOOKUP(YEAR(A43)+1,'I &amp; T Filing Due Date'!$A$4:$M$54,MONTH(A43)+1,FALSE)))))</f>
        <v>43936</v>
      </c>
      <c r="D43" s="34">
        <f t="shared" si="1"/>
        <v>366</v>
      </c>
      <c r="E43" s="34">
        <f>IF(COUNTIFS('Leap Years'!$A$2:$A$29,"&gt;="&amp;'NO INPUT Corp Int Comp'!B43,'Leap Years'!$A$2:$A$29,"&lt;="&amp;'NO INPUT Corp Int Comp'!C43)=1,366,365)</f>
        <v>366</v>
      </c>
      <c r="F43" s="3">
        <f>Input!$B$17</f>
        <v>0</v>
      </c>
      <c r="G43" s="3">
        <f t="shared" si="6"/>
        <v>0</v>
      </c>
      <c r="H43" s="21">
        <f t="shared" si="7"/>
        <v>0</v>
      </c>
      <c r="I43" s="18">
        <f>VLOOKUP(YEAR(B19),'GATT (Corp Overpayment &gt; $10k)'!$A$5:$M$55,MONTH(B19)+1,FALSE)</f>
        <v>3.5000000000000003E-2</v>
      </c>
      <c r="J43" s="46">
        <f t="shared" si="5"/>
        <v>3.5617975804832502E-2</v>
      </c>
      <c r="K43" s="2"/>
      <c r="L43" s="6"/>
      <c r="M43" s="6"/>
      <c r="N43" s="6"/>
      <c r="O43" s="6"/>
      <c r="P43" s="6"/>
      <c r="Q43" s="42">
        <f>IF($G43&lt;=10000,0,($G43-10000)*$J43)</f>
        <v>0</v>
      </c>
      <c r="R43" s="12">
        <f>IF($G$42&lt;=10000,0,(($G$42-10000+SUM($R$42:R42))*$J43))</f>
        <v>0</v>
      </c>
      <c r="S43" s="12">
        <f>IF($G$41&lt;=10000,0,(($G$41-10000+SUM($S$41:S42))*$J43))</f>
        <v>0</v>
      </c>
      <c r="T43" s="12">
        <f>IF($G$40&lt;=10000,0,(($G$40-10000+SUM($T$40:T42))*$J43))</f>
        <v>0</v>
      </c>
      <c r="U43" s="12">
        <f>IF($G$39&lt;=10000,0,(($G$39-10000+SUM($U$39:U42))*$J43))</f>
        <v>0</v>
      </c>
      <c r="V43" s="12">
        <f>IF($G$38&lt;=10000,0,(($G$38-10000+SUM($V$38:V42))*$J43))</f>
        <v>0</v>
      </c>
      <c r="W43" s="12">
        <f>IF($G$37&lt;=10000,0,(($G$37-10000+SUM($W$37:W42))*$J43))</f>
        <v>0</v>
      </c>
      <c r="X43" s="12">
        <f>IF($G$36&lt;=10000,0,(($G$36-10000+SUM($X$36:X42))*$J43))</f>
        <v>0</v>
      </c>
      <c r="Y43" s="12">
        <f>IF($G$35&lt;=10000,0,(($G$35-10000+SUM($Y$35:Y42))*$J43))</f>
        <v>0</v>
      </c>
      <c r="Z43" s="12">
        <f>IF($G$34&lt;=10000,0,(($G$34-10000+SUM($Z$34:Z42))*$J43))</f>
        <v>0</v>
      </c>
      <c r="AA43" s="12">
        <f>IF($G$33&lt;=10000,0,(($G$33-10000+SUM($AA$33:AA42))*$J43))</f>
        <v>0</v>
      </c>
      <c r="AB43" s="12">
        <f>IF($G$32&lt;=10000,0,(($G$32-10000+SUM($AB$32:AB42))*$J43))</f>
        <v>0</v>
      </c>
      <c r="AC43" s="12">
        <f>IF($G$31&lt;=10000,0,(($G$31-10000+SUM($AC$31:AC42))*$J43))</f>
        <v>0</v>
      </c>
      <c r="AD43" s="12">
        <f>IF($G$30&lt;=10000,0,(($G$30-10000+SUM($AD$30:AD42))*$J43))</f>
        <v>0</v>
      </c>
    </row>
    <row r="44" spans="1:30" x14ac:dyDescent="0.25">
      <c r="A44" s="8">
        <f>(Input!$A$16)</f>
        <v>43830</v>
      </c>
      <c r="B44" s="8">
        <f>IF(Input!$B$3=Input!$A$35,VLOOKUP(YEAR(A44),'C Filing Due Date'!$A$4:$M$54,MONTH(A44)+1,FALSE),IF(Input!$B$3=Input!$A$36,VLOOKUP(YEAR(A44),'S Filing Due Date'!$A$4:$M$54,MONTH(A44)+1,FALSE),IF(Input!$B$3=Input!$A$37,VLOOKUP(YEAR(A44),'P Filing Due Date'!$A$4:$M$54,MONTH(A44)+1,FALSE),IF(OR(Input!$B$3=Input!$A$38,Input!$B$3=Input!$A$39),VLOOKUP(YEAR(A44),'I &amp; T Filing Due Date'!$A$4:$M$54,MONTH(A44)+1,FALSE)))))</f>
        <v>43936</v>
      </c>
      <c r="C44" s="8">
        <f>IF(Input!$B$3=Input!$A$35,VLOOKUP(YEAR(A44)+1,'C Filing Due Date'!$A$4:$M$54,MONTH(A44)+1,FALSE),IF(Input!$B$3=Input!$A$36,VLOOKUP(YEAR(A44)+1,'S Filing Due Date'!$A$4:$M$54,MONTH(A44)+1,FALSE),IF(Input!$B$3=Input!$A$37,VLOOKUP(YEAR(A44)+1,'P Filing Due Date'!$A$4:$M$54,MONTH(A44)+1,FALSE),IF(OR(Input!$B$3=Input!$A$38,Input!$B$3=Input!$A$39),VLOOKUP(YEAR(A44)+1,'I &amp; T Filing Due Date'!$A$4:$M$54,MONTH(A44)+1,FALSE)))))</f>
        <v>44301</v>
      </c>
      <c r="D44" s="34">
        <f t="shared" si="1"/>
        <v>365</v>
      </c>
      <c r="E44" s="34">
        <f>IF(COUNTIFS('Leap Years'!$A$2:$A$29,"&gt;="&amp;'NO INPUT Corp Int Comp'!B44,'Leap Years'!$A$2:$A$29,"&lt;="&amp;'NO INPUT Corp Int Comp'!C44)=1,366,365)</f>
        <v>365</v>
      </c>
      <c r="F44" s="3">
        <f>Input!$B$16</f>
        <v>0</v>
      </c>
      <c r="G44" s="3">
        <f t="shared" si="6"/>
        <v>0</v>
      </c>
      <c r="H44" s="21">
        <f t="shared" si="7"/>
        <v>0</v>
      </c>
      <c r="I44" s="18">
        <f>VLOOKUP(YEAR(B20),'GATT (Corp Overpayment &gt; $10k)'!$A$5:$M$55,MONTH(B20)+1,FALSE)</f>
        <v>2.5000000000000001E-2</v>
      </c>
      <c r="J44" s="46">
        <f t="shared" si="5"/>
        <v>2.5314242726610869E-2</v>
      </c>
      <c r="K44" s="2"/>
      <c r="L44" s="6"/>
      <c r="M44" s="6"/>
      <c r="N44" s="6"/>
      <c r="O44" s="6"/>
      <c r="P44" s="42">
        <f>IF($G44&lt;=10000,0,($G44-10000)*$J44)</f>
        <v>0</v>
      </c>
      <c r="Q44" s="12">
        <f>IF($G$43&lt;=10000,0,(($G$43-10000+SUM($Q$43:Q43))*$J44))</f>
        <v>0</v>
      </c>
      <c r="R44" s="12">
        <f>IF($G$42&lt;=10000,0,(($G$42-10000+SUM($R$42:R43))*$J44))</f>
        <v>0</v>
      </c>
      <c r="S44" s="12">
        <f>IF($G$41&lt;=10000,0,(($G$41-10000+SUM($S$41:S43))*$J44))</f>
        <v>0</v>
      </c>
      <c r="T44" s="12">
        <f>IF($G$40&lt;=10000,0,(($G$40-10000+SUM($T$40:T43))*$J44))</f>
        <v>0</v>
      </c>
      <c r="U44" s="12">
        <f>IF($G$39&lt;=10000,0,(($G$39-10000+SUM($U$39:U43))*$J44))</f>
        <v>0</v>
      </c>
      <c r="V44" s="12">
        <f>IF($G$38&lt;=10000,0,(($G$38-10000+SUM($V$38:V43))*$J44))</f>
        <v>0</v>
      </c>
      <c r="W44" s="12">
        <f>IF($G$37&lt;=10000,0,(($G$37-10000+SUM($W$37:W43))*$J44))</f>
        <v>0</v>
      </c>
      <c r="X44" s="12">
        <f>IF($G$36&lt;=10000,0,(($G$36-10000+SUM($X$36:X43))*$J44))</f>
        <v>0</v>
      </c>
      <c r="Y44" s="12">
        <f>IF($G$35&lt;=10000,0,(($G$35-10000+SUM($Y$35:Y43))*$J44))</f>
        <v>0</v>
      </c>
      <c r="Z44" s="12">
        <f>IF($G$34&lt;=10000,0,(($G$34-10000+SUM($Z$34:Z43))*$J44))</f>
        <v>0</v>
      </c>
      <c r="AA44" s="12">
        <f>IF($G$33&lt;=10000,0,(($G$33-10000+SUM($AA$33:AA43))*$J44))</f>
        <v>0</v>
      </c>
      <c r="AB44" s="12">
        <f>IF($G$32&lt;=10000,0,(($G$32-10000+SUM($AB$32:AB43))*$J44))</f>
        <v>0</v>
      </c>
      <c r="AC44" s="12">
        <f>IF($G$31&lt;=10000,0,(($G$31-10000+SUM($AC$31:AC43))*$J44))</f>
        <v>0</v>
      </c>
      <c r="AD44" s="12">
        <f>IF($G$30&lt;=10000,0,(($G$30-10000+SUM($AD$30:AD43))*$J44))</f>
        <v>0</v>
      </c>
    </row>
    <row r="45" spans="1:30" x14ac:dyDescent="0.25">
      <c r="A45" s="8">
        <f>(Input!$A$15)</f>
        <v>44196</v>
      </c>
      <c r="B45" s="8">
        <f>IF(Input!$B$3=Input!$A$35,VLOOKUP(YEAR(A45),'C Filing Due Date'!$A$4:$M$54,MONTH(A45)+1,FALSE),IF(Input!$B$3=Input!$A$36,VLOOKUP(YEAR(A45),'S Filing Due Date'!$A$4:$M$54,MONTH(A45)+1,FALSE),IF(Input!$B$3=Input!$A$37,VLOOKUP(YEAR(A45),'P Filing Due Date'!$A$4:$M$54,MONTH(A45)+1,FALSE),IF(OR(Input!$B$3=Input!$A$38,Input!$B$3=Input!$A$39),VLOOKUP(YEAR(A45),'I &amp; T Filing Due Date'!$A$4:$M$54,MONTH(A45)+1,FALSE)))))</f>
        <v>44301</v>
      </c>
      <c r="C45" s="8">
        <f>IF(Input!$B$3=Input!$A$35,VLOOKUP(YEAR(A45)+1,'C Filing Due Date'!$A$4:$M$54,MONTH(A45)+1,FALSE),IF(Input!$B$3=Input!$A$36,VLOOKUP(YEAR(A45)+1,'S Filing Due Date'!$A$4:$M$54,MONTH(A45)+1,FALSE),IF(Input!$B$3=Input!$A$37,VLOOKUP(YEAR(A45)+1,'P Filing Due Date'!$A$4:$M$54,MONTH(A45)+1,FALSE),IF(OR(Input!$B$3=Input!$A$38,Input!$B$3=Input!$A$39),VLOOKUP(YEAR(A45)+1,'I &amp; T Filing Due Date'!$A$4:$M$54,MONTH(A45)+1,FALSE)))))</f>
        <v>44666</v>
      </c>
      <c r="D45" s="34">
        <f t="shared" si="1"/>
        <v>365</v>
      </c>
      <c r="E45" s="34">
        <f>IF(COUNTIFS('Leap Years'!$A$2:$A$29,"&gt;="&amp;'NO INPUT Corp Int Comp'!B45,'Leap Years'!$A$2:$A$29,"&lt;="&amp;'NO INPUT Corp Int Comp'!C45)=1,366,365)</f>
        <v>365</v>
      </c>
      <c r="F45" s="3">
        <f>Input!$B$15</f>
        <v>0</v>
      </c>
      <c r="G45" s="3">
        <f t="shared" si="6"/>
        <v>0</v>
      </c>
      <c r="H45" s="21">
        <f t="shared" si="7"/>
        <v>0</v>
      </c>
      <c r="I45" s="18">
        <f>VLOOKUP(YEAR(B21),'GATT (Corp Overpayment &gt; $10k)'!$A$5:$M$55,MONTH(B21)+1,FALSE)</f>
        <v>5.0000000000000001E-3</v>
      </c>
      <c r="J45" s="46">
        <f t="shared" si="5"/>
        <v>5.0124864414695658E-3</v>
      </c>
      <c r="K45" s="2"/>
      <c r="L45" s="6"/>
      <c r="M45" s="6"/>
      <c r="N45" s="6"/>
      <c r="O45" s="42">
        <f>IF($G45&lt;=10000,0,($G45-10000)*$J45)</f>
        <v>0</v>
      </c>
      <c r="P45" s="12">
        <f>IF($G$44&lt;=10000,0,(($G$44-10000+SUM($P$44:P44))*$J45))</f>
        <v>0</v>
      </c>
      <c r="Q45" s="12">
        <f>IF($G$43&lt;=10000,0,(($G$43-10000+SUM($Q$43:Q44))*$J45))</f>
        <v>0</v>
      </c>
      <c r="R45" s="12">
        <f>IF($G$42&lt;=10000,0,(($G$42-10000+SUM($R$42:R44))*$J45))</f>
        <v>0</v>
      </c>
      <c r="S45" s="12">
        <f>IF($G$41&lt;=10000,0,(($G$41-10000+SUM($S$41:S44))*$J45))</f>
        <v>0</v>
      </c>
      <c r="T45" s="12">
        <f>IF($G$40&lt;=10000,0,(($G$40-10000+SUM($T$40:T44))*$J45))</f>
        <v>0</v>
      </c>
      <c r="U45" s="12">
        <f>IF($G$39&lt;=10000,0,(($G$39-10000+SUM($U$39:U44))*$J45))</f>
        <v>0</v>
      </c>
      <c r="V45" s="12">
        <f>IF($G$38&lt;=10000,0,(($G$38-10000+SUM($V$38:V44))*$J45))</f>
        <v>0</v>
      </c>
      <c r="W45" s="12">
        <f>IF($G$37&lt;=10000,0,(($G$37-10000+SUM($W$37:W44))*$J45))</f>
        <v>0</v>
      </c>
      <c r="X45" s="12">
        <f>IF($G$36&lt;=10000,0,(($G$36-10000+SUM($X$36:X44))*$J45))</f>
        <v>0</v>
      </c>
      <c r="Y45" s="12">
        <f>IF($G$35&lt;=10000,0,(($G$35-10000+SUM($Y$35:Y44))*$J45))</f>
        <v>0</v>
      </c>
      <c r="Z45" s="12">
        <f>IF($G$34&lt;=10000,0,(($G$34-10000+SUM($Z$34:Z44))*$J45))</f>
        <v>0</v>
      </c>
      <c r="AA45" s="12">
        <f>IF($G$33&lt;=10000,0,(($G$33-10000+SUM($AA$33:AA44))*$J45))</f>
        <v>0</v>
      </c>
      <c r="AB45" s="12">
        <f>IF($G$32&lt;=10000,0,(($G$32-10000+SUM($AB$32:AB44))*$J45))</f>
        <v>0</v>
      </c>
      <c r="AC45" s="12">
        <f>IF($G$31&lt;=10000,0,(($G$31-10000+SUM($AC$31:AC44))*$J45))</f>
        <v>0</v>
      </c>
      <c r="AD45" s="12">
        <f>IF($G$30&lt;=10000,0,(($G$30-10000+SUM($AD$30:AD44))*$J45))</f>
        <v>0</v>
      </c>
    </row>
    <row r="46" spans="1:30" x14ac:dyDescent="0.25">
      <c r="A46" s="8">
        <f>(Input!$A$14)</f>
        <v>44561</v>
      </c>
      <c r="B46" s="8">
        <f>IF(Input!$B$3=Input!$A$35,VLOOKUP(YEAR(A46),'C Filing Due Date'!$A$4:$M$54,MONTH(A46)+1,FALSE),IF(Input!$B$3=Input!$A$36,VLOOKUP(YEAR(A46),'S Filing Due Date'!$A$4:$M$54,MONTH(A46)+1,FALSE),IF(Input!$B$3=Input!$A$37,VLOOKUP(YEAR(A46),'P Filing Due Date'!$A$4:$M$54,MONTH(A46)+1,FALSE),IF(OR(Input!$B$3=Input!$A$38,Input!$B$3=Input!$A$39),VLOOKUP(YEAR(A46),'I &amp; T Filing Due Date'!$A$4:$M$54,MONTH(A46)+1,FALSE)))))</f>
        <v>44666</v>
      </c>
      <c r="C46" s="8">
        <f>IF(Input!$B$3=Input!$A$35,VLOOKUP(YEAR(A46)+1,'C Filing Due Date'!$A$4:$M$54,MONTH(A46)+1,FALSE),IF(Input!$B$3=Input!$A$36,VLOOKUP(YEAR(A46)+1,'S Filing Due Date'!$A$4:$M$54,MONTH(A46)+1,FALSE),IF(Input!$B$3=Input!$A$37,VLOOKUP(YEAR(A46)+1,'P Filing Due Date'!$A$4:$M$54,MONTH(A46)+1,FALSE),IF(OR(Input!$B$3=Input!$A$38,Input!$B$3=Input!$A$39),VLOOKUP(YEAR(A46)+1,'I &amp; T Filing Due Date'!$A$4:$M$54,MONTH(A46)+1,FALSE)))))</f>
        <v>45031</v>
      </c>
      <c r="D46" s="34">
        <f t="shared" si="1"/>
        <v>365</v>
      </c>
      <c r="E46" s="34">
        <f>IF(COUNTIFS('Leap Years'!$A$2:$A$29,"&gt;="&amp;'NO INPUT Corp Int Comp'!B46,'Leap Years'!$A$2:$A$29,"&lt;="&amp;'NO INPUT Corp Int Comp'!C46)=1,366,365)</f>
        <v>365</v>
      </c>
      <c r="F46" s="3">
        <f>Input!$B$14</f>
        <v>0</v>
      </c>
      <c r="G46" s="3">
        <f t="shared" si="6"/>
        <v>0</v>
      </c>
      <c r="H46" s="21">
        <f t="shared" si="7"/>
        <v>0</v>
      </c>
      <c r="I46" s="18">
        <f>VLOOKUP(YEAR(B22),'GATT (Corp Overpayment &gt; $10k)'!$A$5:$M$55,MONTH(B22)+1,FALSE)</f>
        <v>1.4999999999999999E-2</v>
      </c>
      <c r="J46" s="46">
        <f t="shared" si="5"/>
        <v>1.5112751746980457E-2</v>
      </c>
      <c r="K46" s="2"/>
      <c r="L46" s="6"/>
      <c r="M46" s="6"/>
      <c r="N46" s="42">
        <f>IF($G46&lt;=10000,0,($G46-10000)*$J46)</f>
        <v>0</v>
      </c>
      <c r="O46" s="12">
        <f>IF($G$45&lt;=10000,0,(($G$45-10000+SUM($O$45:O45))*$J46))</f>
        <v>0</v>
      </c>
      <c r="P46" s="12">
        <f>IF($G$44&lt;=10000,0,(($G$44-10000+SUM($P$44:P45))*$J46))</f>
        <v>0</v>
      </c>
      <c r="Q46" s="12">
        <f>IF($G$43&lt;=10000,0,(($G$43-10000+SUM($Q$43:Q45))*$J46))</f>
        <v>0</v>
      </c>
      <c r="R46" s="12">
        <f>IF($G$42&lt;=10000,0,(($G$42-10000+SUM($R$42:R45))*$J46))</f>
        <v>0</v>
      </c>
      <c r="S46" s="12">
        <f>IF($G$41&lt;=10000,0,(($G$41-10000+SUM($S$41:S45))*$J46))</f>
        <v>0</v>
      </c>
      <c r="T46" s="12">
        <f>IF($G$40&lt;=10000,0,(($G$40-10000+SUM($T$40:T45))*$J46))</f>
        <v>0</v>
      </c>
      <c r="U46" s="12">
        <f>IF($G$39&lt;=10000,0,(($G$39-10000+SUM($U$39:U45))*$J46))</f>
        <v>0</v>
      </c>
      <c r="V46" s="12">
        <f>IF($G$38&lt;=10000,0,(($G$38-10000+SUM($V$38:V45))*$J46))</f>
        <v>0</v>
      </c>
      <c r="W46" s="12">
        <f>IF($G$37&lt;=10000,0,(($G$37-10000+SUM($W$37:W45))*$J46))</f>
        <v>0</v>
      </c>
      <c r="X46" s="12">
        <f>IF($G$36&lt;=10000,0,(($G$36-10000+SUM($X$36:X45))*$J46))</f>
        <v>0</v>
      </c>
      <c r="Y46" s="12">
        <f>IF($G$35&lt;=10000,0,(($G$35-10000+SUM($Y$35:Y45))*$J46))</f>
        <v>0</v>
      </c>
      <c r="Z46" s="12">
        <f>IF($G$34&lt;=10000,0,(($G$34-10000+SUM($Z$34:Z45))*$J46))</f>
        <v>0</v>
      </c>
      <c r="AA46" s="12">
        <f>IF($G$33&lt;=10000,0,(($G$33-10000+SUM($AA$33:AA45))*$J46))</f>
        <v>0</v>
      </c>
      <c r="AB46" s="12">
        <f>IF($G$32&lt;=10000,0,(($G$32-10000+SUM($AB$32:AB45))*$J46))</f>
        <v>0</v>
      </c>
      <c r="AC46" s="12">
        <f>IF($G$31&lt;=10000,0,(($G$31-10000+SUM($AC$31:AC45))*$J46))</f>
        <v>0</v>
      </c>
      <c r="AD46" s="12">
        <f>IF($G$30&lt;=10000,0,(($G$30-10000+SUM($AD$30:AD45))*$J46))</f>
        <v>0</v>
      </c>
    </row>
    <row r="47" spans="1:30" x14ac:dyDescent="0.25">
      <c r="A47" s="8">
        <f>(Input!$A$13)</f>
        <v>44926</v>
      </c>
      <c r="B47" s="8">
        <f>IF(Input!$B$3=Input!$A$35,VLOOKUP(YEAR(A47),'C Filing Due Date'!$A$4:$M$54,MONTH(A47)+1,FALSE),IF(Input!$B$3=Input!$A$36,VLOOKUP(YEAR(A47),'S Filing Due Date'!$A$4:$M$54,MONTH(A47)+1,FALSE),IF(Input!$B$3=Input!$A$37,VLOOKUP(YEAR(A47),'P Filing Due Date'!$A$4:$M$54,MONTH(A47)+1,FALSE),IF(OR(Input!$B$3=Input!$A$38,Input!$B$3=Input!$A$39),VLOOKUP(YEAR(A47),'I &amp; T Filing Due Date'!$A$4:$M$54,MONTH(A47)+1,FALSE)))))</f>
        <v>45031</v>
      </c>
      <c r="C47" s="8">
        <f>IF(Input!$B$3=Input!$A$35,VLOOKUP(YEAR(A47)+1,'C Filing Due Date'!$A$4:$M$54,MONTH(A47)+1,FALSE),IF(Input!$B$3=Input!$A$36,VLOOKUP(YEAR(A47)+1,'S Filing Due Date'!$A$4:$M$54,MONTH(A47)+1,FALSE),IF(Input!$B$3=Input!$A$37,VLOOKUP(YEAR(A47)+1,'P Filing Due Date'!$A$4:$M$54,MONTH(A47)+1,FALSE),IF(OR(Input!$B$3=Input!$A$38,Input!$B$3=Input!$A$39),VLOOKUP(YEAR(A47)+1,'I &amp; T Filing Due Date'!$A$4:$M$54,MONTH(A47)+1,FALSE)))))</f>
        <v>45397</v>
      </c>
      <c r="D47" s="34">
        <f t="shared" si="1"/>
        <v>366</v>
      </c>
      <c r="E47" s="34">
        <f>IF(COUNTIFS('Leap Years'!$A$2:$A$29,"&gt;="&amp;'NO INPUT Corp Int Comp'!B47,'Leap Years'!$A$2:$A$29,"&lt;="&amp;'NO INPUT Corp Int Comp'!C47)=1,366,365)</f>
        <v>366</v>
      </c>
      <c r="F47" s="3">
        <f>Input!$B$13</f>
        <v>0</v>
      </c>
      <c r="G47" s="3">
        <f t="shared" si="6"/>
        <v>0</v>
      </c>
      <c r="H47" s="21">
        <f t="shared" si="7"/>
        <v>0</v>
      </c>
      <c r="I47" s="18">
        <f>VLOOKUP(YEAR(B23),'GATT (Corp Overpayment &gt; $10k)'!$A$5:$M$55,MONTH(B23)+1,FALSE)</f>
        <v>4.4999999999999998E-2</v>
      </c>
      <c r="J47" s="46">
        <f t="shared" si="5"/>
        <v>4.6024966425220804E-2</v>
      </c>
      <c r="K47" s="2"/>
      <c r="L47" s="6"/>
      <c r="M47" s="42">
        <f>IF($G47&lt;=10000,0,($G47-10000)*$J47)</f>
        <v>0</v>
      </c>
      <c r="N47" s="12">
        <f>IF($G$46&lt;=10000,0,(($G$46-10000+SUM($N$46:N46))*$J47))</f>
        <v>0</v>
      </c>
      <c r="O47" s="12">
        <f>IF($G$45&lt;=10000,0,(($G$45-10000+SUM($O$45:O46))*$J47))</f>
        <v>0</v>
      </c>
      <c r="P47" s="12">
        <f>IF($G$44&lt;=10000,0,(($G$44-10000+SUM($P$44:P46))*$J47))</f>
        <v>0</v>
      </c>
      <c r="Q47" s="12">
        <f>IF($G$43&lt;=10000,0,(($G$43-10000+SUM($Q$43:Q46))*$J47))</f>
        <v>0</v>
      </c>
      <c r="R47" s="12">
        <f>IF($G$42&lt;=10000,0,(($G$42-10000+SUM($R$42:R46))*$J47))</f>
        <v>0</v>
      </c>
      <c r="S47" s="12">
        <f>IF($G$41&lt;=10000,0,(($G$41-10000+SUM($S$41:S46))*$J47))</f>
        <v>0</v>
      </c>
      <c r="T47" s="12">
        <f>IF($G$40&lt;=10000,0,(($G$40-10000+SUM($T$40:T46))*$J47))</f>
        <v>0</v>
      </c>
      <c r="U47" s="12">
        <f>IF($G$39&lt;=10000,0,(($G$39-10000+SUM($U$39:U46))*$J47))</f>
        <v>0</v>
      </c>
      <c r="V47" s="12">
        <f>IF($G$38&lt;=10000,0,(($G$38-10000+SUM($V$38:V46))*$J47))</f>
        <v>0</v>
      </c>
      <c r="W47" s="12">
        <f>IF($G$37&lt;=10000,0,(($G$37-10000+SUM($W$37:W46))*$J47))</f>
        <v>0</v>
      </c>
      <c r="X47" s="12">
        <f>IF($G$36&lt;=10000,0,(($G$36-10000+SUM($X$36:X46))*$J47))</f>
        <v>0</v>
      </c>
      <c r="Y47" s="12">
        <f>IF($G$35&lt;=10000,0,(($G$35-10000+SUM($Y$35:Y46))*$J47))</f>
        <v>0</v>
      </c>
      <c r="Z47" s="12">
        <f>IF($G$34&lt;=10000,0,(($G$34-10000+SUM($Z$34:Z46))*$J47))</f>
        <v>0</v>
      </c>
      <c r="AA47" s="12">
        <f>IF($G$33&lt;=10000,0,(($G$33-10000+SUM($AA$33:AA46))*$J47))</f>
        <v>0</v>
      </c>
      <c r="AB47" s="12">
        <f>IF($G$32&lt;=10000,0,(($G$32-10000+SUM($AB$32:AB46))*$J47))</f>
        <v>0</v>
      </c>
      <c r="AC47" s="12">
        <f>IF($G$31&lt;=10000,0,(($G$31-10000+SUM($AC$31:AC46))*$J47))</f>
        <v>0</v>
      </c>
      <c r="AD47" s="12">
        <f>IF($G$30&lt;=10000,0,(($G$30-10000+SUM($AD$30:AD46))*$J47))</f>
        <v>0</v>
      </c>
    </row>
    <row r="48" spans="1:30" x14ac:dyDescent="0.25">
      <c r="A48" s="8">
        <f>(Input!$A$12)</f>
        <v>45291</v>
      </c>
      <c r="B48" s="8">
        <f>IF(Input!$B$3=Input!$A$35,VLOOKUP(YEAR(A48),'C Filing Due Date'!$A$4:$M$54,MONTH(A48)+1,FALSE),IF(Input!$B$3=Input!$A$36,VLOOKUP(YEAR(A48),'S Filing Due Date'!$A$4:$M$54,MONTH(A48)+1,FALSE),IF(Input!$B$3=Input!$A$37,VLOOKUP(YEAR(A48),'P Filing Due Date'!$A$4:$M$54,MONTH(A48)+1,FALSE),IF(OR(Input!$B$3=Input!$A$38,Input!$B$3=Input!$A$39),VLOOKUP(YEAR(A48),'I &amp; T Filing Due Date'!$A$4:$M$54,MONTH(A48)+1,FALSE)))))</f>
        <v>45397</v>
      </c>
      <c r="C48" s="8">
        <f>IF(Input!$B$3=Input!$A$35,VLOOKUP(YEAR(A48)+1,'C Filing Due Date'!$A$4:$M$54,MONTH(A48)+1,FALSE),IF(Input!$B$3=Input!$A$36,VLOOKUP(YEAR(A48)+1,'S Filing Due Date'!$A$4:$M$54,MONTH(A48)+1,FALSE),IF(Input!$B$3=Input!$A$37,VLOOKUP(YEAR(A48)+1,'P Filing Due Date'!$A$4:$M$54,MONTH(A48)+1,FALSE),IF(OR(Input!$B$3=Input!$A$38,Input!$B$3=Input!$A$39),VLOOKUP(YEAR(A48)+1,'I &amp; T Filing Due Date'!$A$4:$M$54,MONTH(A48)+1,FALSE)))))</f>
        <v>45762</v>
      </c>
      <c r="D48" s="34">
        <f t="shared" si="1"/>
        <v>365</v>
      </c>
      <c r="E48" s="34">
        <f>IF(COUNTIFS('Leap Years'!$A$2:$A$29,"&gt;="&amp;'NO INPUT Corp Int Comp'!B48,'Leap Years'!$A$2:$A$29,"&lt;="&amp;'NO INPUT Corp Int Comp'!C48)=1,366,365)</f>
        <v>365</v>
      </c>
      <c r="F48" s="3">
        <f>Input!$B$12</f>
        <v>0</v>
      </c>
      <c r="G48" s="3">
        <f t="shared" si="6"/>
        <v>0</v>
      </c>
      <c r="H48" s="21">
        <f t="shared" si="7"/>
        <v>0</v>
      </c>
      <c r="I48" s="18">
        <f>VLOOKUP(YEAR(B24),'GATT (Corp Overpayment &gt; $10k)'!$A$5:$M$55,MONTH(B24)+1,FALSE)</f>
        <v>5.5E-2</v>
      </c>
      <c r="J48" s="46">
        <f t="shared" si="5"/>
        <v>5.6536236993749656E-2</v>
      </c>
      <c r="K48" s="2"/>
      <c r="L48" s="42">
        <f>IF($G48&lt;=10000,0,($G48-10000)*$J48)</f>
        <v>0</v>
      </c>
      <c r="M48" s="12">
        <f>IF($G$47&lt;=10000,0,(($G$47-10000+SUM($M$47:M47))*$J48))</f>
        <v>0</v>
      </c>
      <c r="N48" s="12">
        <f>IF($G$46&lt;=10000,0,(($G$46-10000+SUM($N$46:N47))*$J48))</f>
        <v>0</v>
      </c>
      <c r="O48" s="12">
        <f>IF($G$45&lt;=10000,0,(($G$45-10000+SUM($O$45:O47))*$J48))</f>
        <v>0</v>
      </c>
      <c r="P48" s="12">
        <f>IF($G$44&lt;=10000,0,(($G$44-10000+SUM($P$44:P47))*$J48))</f>
        <v>0</v>
      </c>
      <c r="Q48" s="12">
        <f>IF($G$43&lt;=10000,0,(($G$43-10000+SUM($Q$43:Q47))*$J48))</f>
        <v>0</v>
      </c>
      <c r="R48" s="12">
        <f>IF($G$42&lt;=10000,0,(($G$42-10000+SUM($R$42:R47))*$J48))</f>
        <v>0</v>
      </c>
      <c r="S48" s="12">
        <f>IF($G$41&lt;=10000,0,(($G$41-10000+SUM($S$41:S47))*$J48))</f>
        <v>0</v>
      </c>
      <c r="T48" s="12">
        <f>IF($G$40&lt;=10000,0,(($G$40-10000+SUM($T$40:T47))*$J48))</f>
        <v>0</v>
      </c>
      <c r="U48" s="12">
        <f>IF($G$39&lt;=10000,0,(($G$39-10000+SUM($U$39:U47))*$J48))</f>
        <v>0</v>
      </c>
      <c r="V48" s="12">
        <f>IF($G$38&lt;=10000,0,(($G$38-10000+SUM($V$38:V47))*$J48))</f>
        <v>0</v>
      </c>
      <c r="W48" s="12">
        <f>IF($G$37&lt;=10000,0,(($G$37-10000+SUM($W$37:W47))*$J48))</f>
        <v>0</v>
      </c>
      <c r="X48" s="12">
        <f>IF($G$36&lt;=10000,0,(($G$36-10000+SUM($X$36:X47))*$J48))</f>
        <v>0</v>
      </c>
      <c r="Y48" s="12">
        <f>IF($G$35&lt;=10000,0,(($G$35-10000+SUM($Y$35:Y47))*$J48))</f>
        <v>0</v>
      </c>
      <c r="Z48" s="12">
        <f>IF($G$34&lt;=10000,0,(($G$34-10000+SUM($Z$34:Z47))*$J48))</f>
        <v>0</v>
      </c>
      <c r="AA48" s="12">
        <f>IF($G$33&lt;=10000,0,(($G$33-10000+SUM($AA$33:AA47))*$J48))</f>
        <v>0</v>
      </c>
      <c r="AB48" s="12">
        <f>IF($G$32&lt;=10000,0,(($G$32-10000+SUM($AB$32:AB47))*$J48))</f>
        <v>0</v>
      </c>
      <c r="AC48" s="12">
        <f>IF($G$31&lt;=10000,0,(($G$31-10000+SUM($AC$31:AC47))*$J48))</f>
        <v>0</v>
      </c>
      <c r="AD48" s="12">
        <f>IF($G$30&lt;=10000,0,(($G$30-10000+SUM($AD$30:AD47))*$J48))</f>
        <v>0</v>
      </c>
    </row>
    <row r="49" spans="1:30" ht="15.75" thickBot="1" x14ac:dyDescent="0.3">
      <c r="A49" s="25">
        <f>(Input!$A$11)</f>
        <v>45657</v>
      </c>
      <c r="B49" s="25">
        <f>IF(Input!$B$3=Input!$A$35,VLOOKUP(YEAR(A49),'C Filing Due Date'!$A$4:$M$54,MONTH(A49)+1,FALSE),IF(Input!$B$3=Input!$A$36,VLOOKUP(YEAR(A49),'S Filing Due Date'!$A$4:$M$54,MONTH(A49)+1,FALSE),IF(Input!$B$3=Input!$A$37,VLOOKUP(YEAR(A49),'P Filing Due Date'!$A$4:$M$54,MONTH(A49)+1,FALSE),IF(OR(Input!$B$3=Input!$A$38,Input!$B$3=Input!$A$39),VLOOKUP(YEAR(A49),'I &amp; T Filing Due Date'!$A$4:$M$54,MONTH(A49)+1,FALSE)))))</f>
        <v>45762</v>
      </c>
      <c r="C49" s="25">
        <f>MIN(IF(Input!$B$3=Input!$A$35,VLOOKUP(YEAR(A49)+1,'C Filing Due Date'!$A$4:$M$54,MONTH(A49)+1,FALSE),IF(Input!$B$3=Input!$A$36,VLOOKUP(YEAR(A49)+1,'S Filing Due Date'!$A$4:$M$54,MONTH(A49)+1,FALSE),IF(Input!$B$3=Input!$A$37,VLOOKUP(YEAR(A49)+1,'P Filing Due Date'!$A$4:$M$54,MONTH(A49)+1,FALSE),IF(OR(Input!$B$3=Input!$A$38,Input!$B$3=Input!$A$39),VLOOKUP(YEAR(A49)+1,'I &amp; T Filing Due Date'!$A$4:$M$54,MONTH(A49)+1,FALSE))))),Input!B5)</f>
        <v>46127</v>
      </c>
      <c r="D49" s="41">
        <f t="shared" si="1"/>
        <v>365</v>
      </c>
      <c r="E49" s="41">
        <f>IF(COUNTIFS('Leap Years'!$A$2:$A$29,"&gt;="&amp;'NO INPUT Corp Int Comp'!B49,'Leap Years'!$A$2:$A$29,"&lt;="&amp;'NO INPUT Corp Int Comp'!C49)=1,366,365)</f>
        <v>365</v>
      </c>
      <c r="F49" s="11">
        <f>Input!$B$11</f>
        <v>0</v>
      </c>
      <c r="G49" s="11">
        <f t="shared" si="6"/>
        <v>0</v>
      </c>
      <c r="H49" s="22">
        <f t="shared" si="7"/>
        <v>0</v>
      </c>
      <c r="I49" s="26">
        <f>VLOOKUP(YEAR(B25),'GATT (Corp Overpayment &gt; $10k)'!$A$5:$M$55,MONTH(B25)+1,FALSE)</f>
        <v>4.4999999999999998E-2</v>
      </c>
      <c r="J49" s="45">
        <f t="shared" si="5"/>
        <v>4.6024958498596558E-2</v>
      </c>
      <c r="K49" s="24">
        <f>IF($G49&lt;=10000,0,($G49-10000)*$J49)</f>
        <v>0</v>
      </c>
      <c r="L49" s="16">
        <f>IF($G$48&lt;=10000,0,(($G$48-10000+SUM(L48:L48))*$J$49))</f>
        <v>0</v>
      </c>
      <c r="M49" s="16">
        <f>IF($G$47&lt;=10000,0,(($G$47-10000+SUM($M$47:M48))*$J49))</f>
        <v>0</v>
      </c>
      <c r="N49" s="16">
        <f>IF($G$46&lt;=10000,0,(($G$46-10000+SUM($N$46:N48))*$J49))</f>
        <v>0</v>
      </c>
      <c r="O49" s="16">
        <f>IF($G$45&lt;=10000,0,(($G$45-10000+SUM($O$45:O48))*$J49))</f>
        <v>0</v>
      </c>
      <c r="P49" s="16">
        <f>IF($G$44&lt;=10000,0,(($G$44-10000+SUM($P$44:P48))*$J49))</f>
        <v>0</v>
      </c>
      <c r="Q49" s="16">
        <f>IF($G$43&lt;=10000,0,(($G$43-10000+SUM($Q$43:Q48))*$J49))</f>
        <v>0</v>
      </c>
      <c r="R49" s="16">
        <f>IF($G$42&lt;=10000,0,(($G$42-10000+SUM($R$42:R48))*$J49))</f>
        <v>0</v>
      </c>
      <c r="S49" s="16">
        <f>IF($G$41&lt;=10000,0,(($G$41-10000+SUM($S$41:S48))*$J49))</f>
        <v>0</v>
      </c>
      <c r="T49" s="16">
        <f>IF($G$40&lt;=10000,0,(($G$40-10000+SUM($T$40:T48))*$J49))</f>
        <v>0</v>
      </c>
      <c r="U49" s="16">
        <f>IF($G$39&lt;=10000,0,(($G$39-10000+SUM($U$39:U48))*$J49))</f>
        <v>0</v>
      </c>
      <c r="V49" s="16">
        <f>IF($G$38&lt;=10000,0,(($G$38-10000+SUM($V$38:V48))*$J49))</f>
        <v>0</v>
      </c>
      <c r="W49" s="16">
        <f>IF($G$37&lt;=10000,0,(($G$37-10000+SUM($W$37:W48))*$J49))</f>
        <v>0</v>
      </c>
      <c r="X49" s="16">
        <f>IF($G$36&lt;=10000,0,(($G$36-10000+SUM($X$36:X48))*$J49))</f>
        <v>0</v>
      </c>
      <c r="Y49" s="16">
        <f>IF($G$35&lt;=10000,0,(($G$35-10000+SUM($Y$35:Y48))*$J49))</f>
        <v>0</v>
      </c>
      <c r="Z49" s="16">
        <f>IF($G$34&lt;=10000,0,(($G$34-10000+SUM($Z$34:Z48))*$J49))</f>
        <v>0</v>
      </c>
      <c r="AA49" s="16">
        <f>IF($G$33&lt;=10000,0,(($G$33-10000+SUM($AA$33:AA48))*$J49))</f>
        <v>0</v>
      </c>
      <c r="AB49" s="16">
        <f>IF($G$32&lt;=10000,0,(($G$32-10000+SUM($AB$32:AB48))*$J49))</f>
        <v>0</v>
      </c>
      <c r="AC49" s="16">
        <f>IF($G$31&lt;=10000,0,(($G$31-10000+SUM($AC$31:AC48))*$J49))</f>
        <v>0</v>
      </c>
      <c r="AD49" s="16">
        <f>IF($G$30&lt;=10000,0,(($G$30-10000+SUM($AD$30:AD48))*$J49))</f>
        <v>0</v>
      </c>
    </row>
    <row r="50" spans="1:30" x14ac:dyDescent="0.25">
      <c r="A50" s="8"/>
      <c r="B50" s="8"/>
      <c r="C50" s="8"/>
      <c r="D50" s="8"/>
      <c r="E50" s="8"/>
      <c r="K50" s="2">
        <f>SUM(K49:K49)*$H49</f>
        <v>0</v>
      </c>
      <c r="L50" s="2">
        <f>SUM(L48:L49)*$H48</f>
        <v>0</v>
      </c>
      <c r="M50" s="2">
        <f>SUM(M47:M49)*$H47</f>
        <v>0</v>
      </c>
      <c r="N50" s="2">
        <f>SUM(N46:N49)*$H46</f>
        <v>0</v>
      </c>
      <c r="O50" s="2">
        <f>SUM(O45:O49)*$H45</f>
        <v>0</v>
      </c>
      <c r="P50" s="2">
        <f>SUM(P44:P49)*$H44</f>
        <v>0</v>
      </c>
      <c r="Q50" s="2">
        <f>SUM(Q43:Q49)*$H43</f>
        <v>0</v>
      </c>
      <c r="R50" s="2">
        <f>SUM(R42:R49)*$H42</f>
        <v>0</v>
      </c>
      <c r="S50" s="2">
        <f>SUM(S41:S49)*$H41</f>
        <v>0</v>
      </c>
      <c r="T50" s="2">
        <f>SUM(T40:T49)*$H40</f>
        <v>0</v>
      </c>
      <c r="U50" s="2">
        <f>SUM(U39:U49)*$H39</f>
        <v>0</v>
      </c>
      <c r="V50" s="2">
        <f>SUM(V38:V49)*$H38</f>
        <v>0</v>
      </c>
      <c r="W50" s="2">
        <f>SUM(W37:W49)*$H37</f>
        <v>0</v>
      </c>
      <c r="X50" s="2">
        <f>SUM(X36:X49)*$H36</f>
        <v>0</v>
      </c>
      <c r="Y50" s="2">
        <f>SUM(Y35:Y49)*$H35</f>
        <v>0</v>
      </c>
      <c r="Z50" s="2">
        <f>SUM(Z34:Z49)*$H34</f>
        <v>0</v>
      </c>
      <c r="AA50" s="2">
        <f>SUM(AA33:AA49)*$H33</f>
        <v>0</v>
      </c>
      <c r="AB50" s="2">
        <f>SUM(AB32:AB49)*$H32</f>
        <v>0</v>
      </c>
      <c r="AC50" s="2">
        <f>SUM(AC31:AC49)*$H31</f>
        <v>0</v>
      </c>
      <c r="AD50" s="2">
        <f>SUM(AD30:AD49)*$H30</f>
        <v>0</v>
      </c>
    </row>
    <row r="51" spans="1:30" ht="15.75" thickBot="1" x14ac:dyDescent="0.3">
      <c r="A51" s="8"/>
      <c r="B51" s="8"/>
      <c r="C51" s="8"/>
      <c r="D51" s="8"/>
      <c r="E51" s="8"/>
      <c r="H51" s="75"/>
      <c r="I51" s="76"/>
      <c r="J51" s="76"/>
      <c r="K51" s="74"/>
      <c r="L51" s="74"/>
      <c r="M51" s="74"/>
      <c r="N51" s="74"/>
      <c r="O51" s="74"/>
      <c r="P51" s="74"/>
      <c r="Q51" s="74"/>
      <c r="R51" s="74"/>
      <c r="S51" s="74"/>
      <c r="T51" s="74"/>
      <c r="U51" s="74"/>
      <c r="V51" s="74"/>
      <c r="W51" s="74"/>
      <c r="X51" s="74"/>
      <c r="Y51" s="74"/>
      <c r="Z51" s="74"/>
      <c r="AA51" s="74"/>
      <c r="AB51" s="74"/>
      <c r="AC51" s="74"/>
      <c r="AD51" s="75"/>
    </row>
    <row r="52" spans="1:30" ht="15.75" thickTop="1" x14ac:dyDescent="0.25">
      <c r="A52" s="8"/>
      <c r="B52" s="8"/>
      <c r="C52" s="8"/>
      <c r="D52" s="8"/>
      <c r="E52" s="8"/>
      <c r="I52" s="113"/>
      <c r="J52" s="114" t="s">
        <v>71</v>
      </c>
      <c r="K52" s="72">
        <f>K26+K50</f>
        <v>0</v>
      </c>
      <c r="L52" s="72">
        <f t="shared" ref="L52:AD52" si="8">L26+L50</f>
        <v>0</v>
      </c>
      <c r="M52" s="72">
        <f t="shared" si="8"/>
        <v>0</v>
      </c>
      <c r="N52" s="72">
        <f t="shared" si="8"/>
        <v>0</v>
      </c>
      <c r="O52" s="72">
        <f t="shared" si="8"/>
        <v>0</v>
      </c>
      <c r="P52" s="72">
        <f t="shared" si="8"/>
        <v>0</v>
      </c>
      <c r="Q52" s="72">
        <f t="shared" si="8"/>
        <v>0</v>
      </c>
      <c r="R52" s="72">
        <f t="shared" si="8"/>
        <v>0</v>
      </c>
      <c r="S52" s="72">
        <f t="shared" si="8"/>
        <v>0</v>
      </c>
      <c r="T52" s="72">
        <f t="shared" si="8"/>
        <v>0</v>
      </c>
      <c r="U52" s="72">
        <f t="shared" si="8"/>
        <v>0</v>
      </c>
      <c r="V52" s="72">
        <f t="shared" si="8"/>
        <v>0</v>
      </c>
      <c r="W52" s="72">
        <f t="shared" si="8"/>
        <v>0</v>
      </c>
      <c r="X52" s="72">
        <f t="shared" si="8"/>
        <v>0</v>
      </c>
      <c r="Y52" s="72">
        <f t="shared" si="8"/>
        <v>0</v>
      </c>
      <c r="Z52" s="72">
        <f t="shared" si="8"/>
        <v>0</v>
      </c>
      <c r="AA52" s="72">
        <f t="shared" si="8"/>
        <v>0</v>
      </c>
      <c r="AB52" s="72">
        <f t="shared" si="8"/>
        <v>0</v>
      </c>
      <c r="AC52" s="72">
        <f t="shared" si="8"/>
        <v>0</v>
      </c>
      <c r="AD52" s="72">
        <f t="shared" si="8"/>
        <v>0</v>
      </c>
    </row>
    <row r="53" spans="1:30" x14ac:dyDescent="0.25">
      <c r="A53" s="8"/>
      <c r="B53" s="8"/>
      <c r="C53" s="8"/>
      <c r="D53" s="8"/>
      <c r="E53" s="8"/>
      <c r="K53" s="2"/>
      <c r="L53" s="2"/>
      <c r="M53" s="2"/>
      <c r="N53" s="2"/>
      <c r="O53" s="2"/>
      <c r="P53" s="2"/>
      <c r="Q53" s="2"/>
      <c r="R53" s="2"/>
      <c r="S53" s="2"/>
      <c r="T53" s="2"/>
      <c r="U53" s="2"/>
      <c r="V53" s="2"/>
      <c r="W53" s="2"/>
      <c r="X53" s="2"/>
      <c r="Y53" s="2"/>
      <c r="Z53" s="2"/>
      <c r="AA53" s="2"/>
      <c r="AB53" s="2"/>
      <c r="AC53" s="2"/>
    </row>
    <row r="54" spans="1:30" x14ac:dyDescent="0.25">
      <c r="A54" s="13"/>
      <c r="B54" s="13"/>
      <c r="C54" s="13"/>
      <c r="D54" s="13"/>
      <c r="E54" s="13"/>
      <c r="K54" s="2"/>
      <c r="L54" s="2"/>
      <c r="M54" s="2"/>
      <c r="N54" s="2"/>
      <c r="O54" s="2"/>
      <c r="P54" s="2"/>
      <c r="Q54" s="2"/>
      <c r="R54" s="2"/>
      <c r="S54" s="2"/>
      <c r="T54" s="2"/>
      <c r="U54" s="2"/>
      <c r="V54" s="2"/>
      <c r="W54" s="2"/>
      <c r="X54" s="2"/>
      <c r="Y54" s="2"/>
      <c r="Z54" s="2"/>
      <c r="AA54" s="2"/>
      <c r="AB54" s="2"/>
      <c r="AC54" s="2"/>
    </row>
    <row r="55" spans="1:30" x14ac:dyDescent="0.25">
      <c r="A55" s="8"/>
      <c r="B55" s="8"/>
      <c r="C55" s="8"/>
      <c r="D55" s="8"/>
      <c r="E55" s="8"/>
      <c r="K55" s="2"/>
      <c r="L55" s="2"/>
      <c r="M55" s="2"/>
      <c r="N55" s="2"/>
      <c r="O55" s="2"/>
      <c r="P55" s="2"/>
      <c r="Q55" s="2"/>
      <c r="R55" s="2"/>
      <c r="S55" s="2"/>
      <c r="T55" s="2"/>
      <c r="U55" s="2"/>
      <c r="V55" s="2"/>
      <c r="W55" s="2"/>
      <c r="X55" s="2"/>
      <c r="Y55" s="2"/>
      <c r="Z55" s="2"/>
      <c r="AA55" s="2"/>
      <c r="AB55" s="2"/>
      <c r="AC55" s="2"/>
    </row>
    <row r="56" spans="1:30" x14ac:dyDescent="0.25">
      <c r="A56" s="8"/>
      <c r="B56" s="8"/>
      <c r="C56" s="8"/>
      <c r="D56" s="8"/>
      <c r="E56" s="8"/>
      <c r="K56" s="2"/>
      <c r="L56" s="2"/>
      <c r="M56" s="2"/>
      <c r="N56" s="2"/>
      <c r="O56" s="2"/>
      <c r="P56" s="2"/>
      <c r="Q56" s="2"/>
      <c r="R56" s="2"/>
      <c r="S56" s="2"/>
      <c r="T56" s="2"/>
      <c r="U56" s="2"/>
      <c r="V56" s="2"/>
      <c r="W56" s="2"/>
      <c r="X56" s="2"/>
      <c r="Y56" s="2"/>
      <c r="Z56" s="2"/>
      <c r="AA56" s="2"/>
      <c r="AB56" s="2"/>
      <c r="AC56" s="2"/>
    </row>
    <row r="57" spans="1:30" x14ac:dyDescent="0.25">
      <c r="A57" s="8"/>
      <c r="B57" s="8"/>
      <c r="C57" s="8"/>
      <c r="D57" s="8"/>
      <c r="E57" s="8"/>
      <c r="K57" s="2"/>
      <c r="L57" s="2"/>
      <c r="M57" s="2"/>
      <c r="N57" s="2"/>
      <c r="O57" s="2"/>
      <c r="P57" s="2"/>
      <c r="Q57" s="2"/>
      <c r="R57" s="2"/>
      <c r="S57" s="2"/>
      <c r="T57" s="2"/>
      <c r="U57" s="2"/>
      <c r="V57" s="2"/>
      <c r="W57" s="2"/>
      <c r="X57" s="2"/>
      <c r="Y57" s="2"/>
      <c r="Z57" s="2"/>
      <c r="AA57" s="2"/>
      <c r="AB57" s="2"/>
      <c r="AC57" s="2"/>
    </row>
    <row r="58" spans="1:30" x14ac:dyDescent="0.25">
      <c r="A58" s="1"/>
      <c r="B58" s="1"/>
      <c r="C58" s="1"/>
      <c r="D58" s="1"/>
      <c r="E58" s="1"/>
    </row>
    <row r="59" spans="1:30" x14ac:dyDescent="0.25">
      <c r="A59"/>
      <c r="B59"/>
      <c r="C59"/>
      <c r="D59"/>
      <c r="E59"/>
    </row>
    <row r="60" spans="1:30" x14ac:dyDescent="0.25">
      <c r="A60"/>
      <c r="B60"/>
      <c r="C60"/>
      <c r="D60"/>
      <c r="E60"/>
    </row>
    <row r="61" spans="1:30" x14ac:dyDescent="0.25">
      <c r="A61"/>
      <c r="B61"/>
      <c r="C61"/>
      <c r="D61"/>
      <c r="E61"/>
    </row>
    <row r="62" spans="1:30" x14ac:dyDescent="0.25">
      <c r="A62"/>
      <c r="B62"/>
      <c r="C62"/>
      <c r="D62"/>
      <c r="E62"/>
    </row>
    <row r="63" spans="1:30" x14ac:dyDescent="0.25">
      <c r="A63" s="8"/>
      <c r="B63" s="8"/>
      <c r="C63" s="8"/>
      <c r="D63" s="8"/>
      <c r="E63" s="8"/>
    </row>
  </sheetData>
  <sheetProtection algorithmName="SHA-512" hashValue="gRbjRlZItXt2xF96/czKL3TZH8vguIeSfh2cg6eiqvU0p2QzNx0N87QmqV0uhk9WxxVI7xiJzpPDw6ArAshPwg==" saltValue="QRQ+0zhdshRbnGaejgxd3g==" spinCount="100000" sheet="1" objects="1" scenarios="1" formatColumns="0" formatRows="0"/>
  <mergeCells count="1">
    <mergeCell ref="A1:E2"/>
  </mergeCells>
  <pageMargins left="0.5" right="0.5" top="0.75" bottom="0.75" header="0.3" footer="0.3"/>
  <pageSetup scale="51" orientation="landscape" horizontalDpi="1200" verticalDpi="1200"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6792-C19E-4E9A-9CAC-96FEBD388D3C}">
  <dimension ref="A1:AC51"/>
  <sheetViews>
    <sheetView zoomScaleNormal="100" zoomScaleSheetLayoutView="55" workbookViewId="0">
      <selection sqref="A1:F2"/>
    </sheetView>
  </sheetViews>
  <sheetFormatPr defaultRowHeight="15" x14ac:dyDescent="0.25"/>
  <cols>
    <col min="1" max="1" width="19.85546875" style="9" customWidth="1"/>
    <col min="2" max="3" width="14.7109375" style="9" customWidth="1"/>
    <col min="4" max="4" width="13.28515625" style="9" customWidth="1"/>
    <col min="5" max="5" width="14.85546875" style="9" customWidth="1"/>
    <col min="6" max="6" width="19.28515625" customWidth="1"/>
    <col min="7" max="7" width="8" style="18" customWidth="1"/>
    <col min="8" max="8" width="12.85546875" style="18" customWidth="1"/>
    <col min="9" max="28" width="12.42578125" customWidth="1"/>
    <col min="29" max="29" width="11.7109375" customWidth="1"/>
  </cols>
  <sheetData>
    <row r="1" spans="1:29" ht="14.45" customHeight="1" x14ac:dyDescent="0.25">
      <c r="A1" s="132" t="s">
        <v>38</v>
      </c>
      <c r="B1" s="133"/>
      <c r="C1" s="133"/>
      <c r="D1" s="133"/>
      <c r="E1" s="133"/>
      <c r="F1" s="134"/>
      <c r="G1" s="49"/>
      <c r="K1" s="49"/>
      <c r="L1" s="49"/>
      <c r="M1" s="49"/>
      <c r="N1" s="49"/>
      <c r="O1" s="49"/>
      <c r="P1" s="49"/>
      <c r="Q1" s="49"/>
      <c r="R1" s="49"/>
      <c r="S1" s="49"/>
    </row>
    <row r="2" spans="1:29" ht="14.45" customHeight="1" x14ac:dyDescent="0.25">
      <c r="A2" s="135"/>
      <c r="B2" s="136"/>
      <c r="C2" s="136"/>
      <c r="D2" s="136"/>
      <c r="E2" s="136"/>
      <c r="F2" s="137"/>
      <c r="G2" s="49"/>
      <c r="K2" s="49"/>
      <c r="L2" s="49"/>
      <c r="M2" s="49"/>
      <c r="N2" s="49"/>
      <c r="O2" s="49"/>
      <c r="P2" s="49"/>
      <c r="Q2" s="49"/>
      <c r="R2" s="49"/>
      <c r="S2" s="49"/>
    </row>
    <row r="3" spans="1:29" ht="14.45" customHeight="1" x14ac:dyDescent="0.25">
      <c r="A3" s="86" t="s">
        <v>89</v>
      </c>
      <c r="K3" s="49"/>
      <c r="L3" s="49"/>
      <c r="M3" s="49"/>
      <c r="N3" s="49"/>
      <c r="O3" s="49"/>
      <c r="P3" s="49"/>
      <c r="Q3" s="49"/>
      <c r="R3" s="49"/>
      <c r="S3" s="49"/>
    </row>
    <row r="4" spans="1:29" x14ac:dyDescent="0.25">
      <c r="B4" s="7"/>
      <c r="C4" s="7"/>
      <c r="D4" s="7"/>
      <c r="E4" s="7"/>
      <c r="I4" s="5"/>
      <c r="J4" s="7"/>
      <c r="K4" s="7"/>
      <c r="L4" s="7"/>
      <c r="M4" s="7"/>
      <c r="N4" s="7"/>
      <c r="O4" s="7"/>
      <c r="P4" s="7"/>
      <c r="Q4" s="7"/>
      <c r="R4" s="7"/>
      <c r="S4" s="7"/>
      <c r="T4" s="7"/>
      <c r="U4" s="7"/>
      <c r="V4" s="7"/>
      <c r="W4" s="7"/>
      <c r="X4" s="7"/>
      <c r="Y4" s="7"/>
      <c r="Z4" s="7"/>
      <c r="AA4" s="7"/>
      <c r="AB4" s="7"/>
      <c r="AC4" s="7"/>
    </row>
    <row r="5" spans="1:29" s="9" customFormat="1" ht="60" x14ac:dyDescent="0.25">
      <c r="A5" s="19" t="s">
        <v>36</v>
      </c>
      <c r="B5" s="19" t="s">
        <v>15</v>
      </c>
      <c r="C5" s="19" t="s">
        <v>28</v>
      </c>
      <c r="D5" s="19" t="s">
        <v>45</v>
      </c>
      <c r="E5" s="19" t="s">
        <v>43</v>
      </c>
      <c r="F5" s="19" t="s">
        <v>41</v>
      </c>
      <c r="G5" s="20" t="s">
        <v>42</v>
      </c>
      <c r="H5" s="20" t="s">
        <v>44</v>
      </c>
      <c r="I5" s="39">
        <f>A25</f>
        <v>45657</v>
      </c>
      <c r="J5" s="40">
        <f>A24</f>
        <v>45291</v>
      </c>
      <c r="K5" s="40">
        <f>A23</f>
        <v>44926</v>
      </c>
      <c r="L5" s="40">
        <f>A22</f>
        <v>44561</v>
      </c>
      <c r="M5" s="40">
        <f>A21</f>
        <v>44196</v>
      </c>
      <c r="N5" s="40">
        <f>A20</f>
        <v>43830</v>
      </c>
      <c r="O5" s="40">
        <f>A19</f>
        <v>43465</v>
      </c>
      <c r="P5" s="40">
        <f>A18</f>
        <v>43100</v>
      </c>
      <c r="Q5" s="40">
        <f>A17</f>
        <v>42735</v>
      </c>
      <c r="R5" s="40">
        <f>A16</f>
        <v>42369</v>
      </c>
      <c r="S5" s="40">
        <f>A15</f>
        <v>42004</v>
      </c>
      <c r="T5" s="40">
        <f>A14</f>
        <v>41639</v>
      </c>
      <c r="U5" s="40">
        <f>A13</f>
        <v>41274</v>
      </c>
      <c r="V5" s="40">
        <f>A12</f>
        <v>40908</v>
      </c>
      <c r="W5" s="40">
        <f>A11</f>
        <v>40543</v>
      </c>
      <c r="X5" s="40">
        <f>A10</f>
        <v>40178</v>
      </c>
      <c r="Y5" s="40">
        <f>A9</f>
        <v>39813</v>
      </c>
      <c r="Z5" s="40">
        <f>A8</f>
        <v>39447</v>
      </c>
      <c r="AA5" s="40">
        <f>A7</f>
        <v>39082</v>
      </c>
      <c r="AB5" s="40">
        <f>A6</f>
        <v>38717</v>
      </c>
      <c r="AC5" s="32"/>
    </row>
    <row r="6" spans="1:29" s="9" customFormat="1" x14ac:dyDescent="0.25">
      <c r="A6" s="8">
        <f>(Input!$A$30)</f>
        <v>38717</v>
      </c>
      <c r="B6" s="8">
        <f>IF(Input!$B$3=Input!$A$35,VLOOKUP(YEAR(A6),'C Filing Due Date'!$A$4:$M$54,MONTH(A6)+1,FALSE),IF(Input!$B$3=Input!$A$36,VLOOKUP(YEAR(A6),'S Filing Due Date'!$A$4:$M$54,MONTH(A6)+1,FALSE),IF(Input!$B$3=Input!$A$37,VLOOKUP(YEAR(A6),'P Filing Due Date'!$A$4:$M$54,MONTH(A6)+1,FALSE),IF(OR(Input!$B$3=Input!$A$38,Input!$B$3=Input!$A$39),VLOOKUP(YEAR(A6),'I &amp; T Filing Due Date'!$A$4:$M$54,MONTH(A6)+1,FALSE)))))</f>
        <v>38791</v>
      </c>
      <c r="C6" s="8">
        <f>IF(Input!$B$3=Input!$A$35,VLOOKUP(YEAR(A6)+1,'C Filing Due Date'!$A$4:$M$54,MONTH(A6)+1,FALSE),IF(Input!$B$3=Input!$A$36,VLOOKUP(YEAR(A6)+1,'S Filing Due Date'!$A$4:$M$54,MONTH(A6)+1,FALSE),IF(Input!$B$3=Input!$A$37,VLOOKUP(YEAR(A6)+1,'P Filing Due Date'!$A$4:$M$54,MONTH(A6)+1,FALSE),IF(OR(Input!$B$3=Input!$A$38,Input!$B$3=Input!$A$39),VLOOKUP(YEAR(A6)+1,'I &amp; T Filing Due Date'!$A$4:$M$54,MONTH(A6)+1,FALSE)))))</f>
        <v>39156</v>
      </c>
      <c r="D6" s="34">
        <f>_xlfn.DAYS(C6,B6)</f>
        <v>365</v>
      </c>
      <c r="E6" s="34">
        <f>IF(COUNTIFS('Leap Years'!$A$2:$A$29,"&gt;="&amp;'NO INPUT Non-Corp Int Comp'!B6,'Leap Years'!$A$2:$A$29,"&lt;="&amp;'NO INPUT Non-Corp Int Comp'!C6)=1,366,365)</f>
        <v>365</v>
      </c>
      <c r="F6" s="3">
        <f>Input!$B$30</f>
        <v>0</v>
      </c>
      <c r="G6" s="33">
        <f>VLOOKUP(YEAR(B6),'Non-Corp Overpayment Rate'!$A$5:$M$55,MONTH(B6)+1,FALSE)</f>
        <v>7.0000000000000007E-2</v>
      </c>
      <c r="H6" s="44">
        <f>-1+(1+(G6/E6))^(E6*(D6/E6))</f>
        <v>7.2500983171134736E-2</v>
      </c>
      <c r="I6" s="39"/>
      <c r="J6" s="40"/>
      <c r="K6" s="40"/>
      <c r="L6" s="40"/>
      <c r="M6" s="40"/>
      <c r="N6" s="40"/>
      <c r="O6" s="40"/>
      <c r="P6" s="40"/>
      <c r="Q6" s="40"/>
      <c r="R6" s="40"/>
      <c r="S6" s="40"/>
      <c r="T6" s="40"/>
      <c r="U6" s="40"/>
      <c r="V6" s="40"/>
      <c r="W6" s="40"/>
      <c r="X6" s="40"/>
      <c r="Y6" s="40"/>
      <c r="Z6" s="40"/>
      <c r="AA6" s="40"/>
      <c r="AB6" s="42">
        <f>F6*H6</f>
        <v>0</v>
      </c>
      <c r="AC6" s="32"/>
    </row>
    <row r="7" spans="1:29" x14ac:dyDescent="0.25">
      <c r="A7" s="8">
        <f>(Input!$A$29)</f>
        <v>39082</v>
      </c>
      <c r="B7" s="8">
        <f>IF(Input!$B$3=Input!$A$35,VLOOKUP(YEAR(A7),'C Filing Due Date'!$A$4:$M$54,MONTH(A7)+1,FALSE),IF(Input!$B$3=Input!$A$36,VLOOKUP(YEAR(A7),'S Filing Due Date'!$A$4:$M$54,MONTH(A7)+1,FALSE),IF(Input!$B$3=Input!$A$37,VLOOKUP(YEAR(A7),'P Filing Due Date'!$A$4:$M$54,MONTH(A7)+1,FALSE),IF(OR(Input!$B$3=Input!$A$38,Input!$B$3=Input!$A$39),VLOOKUP(YEAR(A7),'I &amp; T Filing Due Date'!$A$4:$M$54,MONTH(A7)+1,FALSE)))))</f>
        <v>39156</v>
      </c>
      <c r="C7" s="8">
        <f>IF(Input!$B$3=Input!$A$35,VLOOKUP(YEAR(A7)+1,'C Filing Due Date'!$A$4:$M$54,MONTH(A7)+1,FALSE),IF(Input!$B$3=Input!$A$36,VLOOKUP(YEAR(A7)+1,'S Filing Due Date'!$A$4:$M$54,MONTH(A7)+1,FALSE),IF(Input!$B$3=Input!$A$37,VLOOKUP(YEAR(A7)+1,'P Filing Due Date'!$A$4:$M$54,MONTH(A7)+1,FALSE),IF(OR(Input!$B$3=Input!$A$38,Input!$B$3=Input!$A$39),VLOOKUP(YEAR(A7)+1,'I &amp; T Filing Due Date'!$A$4:$M$54,MONTH(A7)+1,FALSE)))))</f>
        <v>39522</v>
      </c>
      <c r="D7" s="34">
        <f>_xlfn.DAYS(C7,B7)</f>
        <v>366</v>
      </c>
      <c r="E7" s="34">
        <f>IF(COUNTIFS('Leap Years'!$A$2:$A$29,"&gt;="&amp;'NO INPUT Non-Corp Int Comp'!B7,'Leap Years'!$A$2:$A$29,"&lt;="&amp;'NO INPUT Non-Corp Int Comp'!C7)=1,366,365)</f>
        <v>366</v>
      </c>
      <c r="F7" s="3">
        <f>Input!$B$29</f>
        <v>0</v>
      </c>
      <c r="G7" s="33">
        <f>VLOOKUP(YEAR(B7),'Non-Corp Overpayment Rate'!$A$5:$M$55,MONTH(B7)+1,FALSE)</f>
        <v>0.08</v>
      </c>
      <c r="H7" s="44">
        <f t="shared" ref="H7:H25" si="0">-1+(1+(G7/E7))^(E7*(D7/E7))</f>
        <v>8.3277597733959263E-2</v>
      </c>
      <c r="I7" s="6"/>
      <c r="J7" s="6"/>
      <c r="K7" s="6"/>
      <c r="L7" s="6"/>
      <c r="M7" s="6"/>
      <c r="N7" s="6"/>
      <c r="O7" s="6"/>
      <c r="P7" s="6"/>
      <c r="Q7" s="6"/>
      <c r="R7" s="6"/>
      <c r="S7" s="6"/>
      <c r="T7" s="6"/>
      <c r="U7" s="6"/>
      <c r="V7" s="6"/>
      <c r="W7" s="6"/>
      <c r="X7" s="6"/>
      <c r="Y7" s="6"/>
      <c r="Z7" s="6"/>
      <c r="AA7" s="42">
        <f>F7*H7</f>
        <v>0</v>
      </c>
      <c r="AB7" s="6">
        <f>($F$6+SUM($AB$6:AB6))*$H7</f>
        <v>0</v>
      </c>
    </row>
    <row r="8" spans="1:29" x14ac:dyDescent="0.25">
      <c r="A8" s="8">
        <f>(Input!$A$28)</f>
        <v>39447</v>
      </c>
      <c r="B8" s="8">
        <f>IF(Input!$B$3=Input!$A$35,VLOOKUP(YEAR(A8),'C Filing Due Date'!$A$4:$M$54,MONTH(A8)+1,FALSE),IF(Input!$B$3=Input!$A$36,VLOOKUP(YEAR(A8),'S Filing Due Date'!$A$4:$M$54,MONTH(A8)+1,FALSE),IF(Input!$B$3=Input!$A$37,VLOOKUP(YEAR(A8),'P Filing Due Date'!$A$4:$M$54,MONTH(A8)+1,FALSE),IF(OR(Input!$B$3=Input!$A$38,Input!$B$3=Input!$A$39),VLOOKUP(YEAR(A8),'I &amp; T Filing Due Date'!$A$4:$M$54,MONTH(A8)+1,FALSE)))))</f>
        <v>39522</v>
      </c>
      <c r="C8" s="8">
        <f>IF(Input!$B$3=Input!$A$35,VLOOKUP(YEAR(A8)+1,'C Filing Due Date'!$A$4:$M$54,MONTH(A8)+1,FALSE),IF(Input!$B$3=Input!$A$36,VLOOKUP(YEAR(A8)+1,'S Filing Due Date'!$A$4:$M$54,MONTH(A8)+1,FALSE),IF(Input!$B$3=Input!$A$37,VLOOKUP(YEAR(A8)+1,'P Filing Due Date'!$A$4:$M$54,MONTH(A8)+1,FALSE),IF(OR(Input!$B$3=Input!$A$38,Input!$B$3=Input!$A$39),VLOOKUP(YEAR(A8)+1,'I &amp; T Filing Due Date'!$A$4:$M$54,MONTH(A8)+1,FALSE)))))</f>
        <v>39887</v>
      </c>
      <c r="D8" s="34">
        <f t="shared" ref="D8:D25" si="1">_xlfn.DAYS(C8,B8)</f>
        <v>365</v>
      </c>
      <c r="E8" s="34">
        <f>IF(COUNTIFS('Leap Years'!$A$2:$A$29,"&gt;="&amp;'NO INPUT Non-Corp Int Comp'!B8,'Leap Years'!$A$2:$A$29,"&lt;="&amp;'NO INPUT Non-Corp Int Comp'!C8)=1,366,365)</f>
        <v>365</v>
      </c>
      <c r="F8" s="3">
        <f>Input!$B$28</f>
        <v>0</v>
      </c>
      <c r="G8" s="33">
        <f>VLOOKUP(YEAR(B8),'Non-Corp Overpayment Rate'!$A$5:$M$55,MONTH(B8)+1,FALSE)</f>
        <v>7.0000000000000007E-2</v>
      </c>
      <c r="H8" s="44">
        <f t="shared" si="0"/>
        <v>7.2500983171134736E-2</v>
      </c>
      <c r="I8" s="6"/>
      <c r="J8" s="6"/>
      <c r="K8" s="6"/>
      <c r="L8" s="6"/>
      <c r="M8" s="6"/>
      <c r="N8" s="6"/>
      <c r="O8" s="6"/>
      <c r="P8" s="6"/>
      <c r="Q8" s="6"/>
      <c r="R8" s="6"/>
      <c r="S8" s="6"/>
      <c r="T8" s="6"/>
      <c r="U8" s="6"/>
      <c r="V8" s="6"/>
      <c r="W8" s="6"/>
      <c r="X8" s="6"/>
      <c r="Y8" s="6"/>
      <c r="Z8" s="42">
        <f>F8*H8</f>
        <v>0</v>
      </c>
      <c r="AA8" s="6">
        <f>($F$7+SUM($AA$7:AA7))*$H8</f>
        <v>0</v>
      </c>
      <c r="AB8" s="6">
        <f>($F$6+SUM($AB$6:AB7))*$H8</f>
        <v>0</v>
      </c>
    </row>
    <row r="9" spans="1:29" x14ac:dyDescent="0.25">
      <c r="A9" s="8">
        <f>(Input!$A$27)</f>
        <v>39813</v>
      </c>
      <c r="B9" s="8">
        <f>IF(Input!$B$3=Input!$A$35,VLOOKUP(YEAR(A9),'C Filing Due Date'!$A$4:$M$54,MONTH(A9)+1,FALSE),IF(Input!$B$3=Input!$A$36,VLOOKUP(YEAR(A9),'S Filing Due Date'!$A$4:$M$54,MONTH(A9)+1,FALSE),IF(Input!$B$3=Input!$A$37,VLOOKUP(YEAR(A9),'P Filing Due Date'!$A$4:$M$54,MONTH(A9)+1,FALSE),IF(OR(Input!$B$3=Input!$A$38,Input!$B$3=Input!$A$39),VLOOKUP(YEAR(A9),'I &amp; T Filing Due Date'!$A$4:$M$54,MONTH(A9)+1,FALSE)))))</f>
        <v>39887</v>
      </c>
      <c r="C9" s="8">
        <f>IF(Input!$B$3=Input!$A$35,VLOOKUP(YEAR(A9)+1,'C Filing Due Date'!$A$4:$M$54,MONTH(A9)+1,FALSE),IF(Input!$B$3=Input!$A$36,VLOOKUP(YEAR(A9)+1,'S Filing Due Date'!$A$4:$M$54,MONTH(A9)+1,FALSE),IF(Input!$B$3=Input!$A$37,VLOOKUP(YEAR(A9)+1,'P Filing Due Date'!$A$4:$M$54,MONTH(A9)+1,FALSE),IF(OR(Input!$B$3=Input!$A$38,Input!$B$3=Input!$A$39),VLOOKUP(YEAR(A9)+1,'I &amp; T Filing Due Date'!$A$4:$M$54,MONTH(A9)+1,FALSE)))))</f>
        <v>40252</v>
      </c>
      <c r="D9" s="34">
        <f t="shared" si="1"/>
        <v>365</v>
      </c>
      <c r="E9" s="34">
        <f>IF(COUNTIFS('Leap Years'!$A$2:$A$29,"&gt;="&amp;'NO INPUT Non-Corp Int Comp'!B9,'Leap Years'!$A$2:$A$29,"&lt;="&amp;'NO INPUT Non-Corp Int Comp'!C9)=1,366,365)</f>
        <v>365</v>
      </c>
      <c r="F9" s="3">
        <f>Input!$B$27</f>
        <v>0</v>
      </c>
      <c r="G9" s="33">
        <f>VLOOKUP(YEAR(B9),'Non-Corp Overpayment Rate'!$A$5:$M$55,MONTH(B9)+1,FALSE)</f>
        <v>0.05</v>
      </c>
      <c r="H9" s="44">
        <f t="shared" si="0"/>
        <v>5.1267496467422902E-2</v>
      </c>
      <c r="I9" s="6"/>
      <c r="J9" s="6"/>
      <c r="K9" s="6"/>
      <c r="L9" s="6"/>
      <c r="M9" s="6"/>
      <c r="N9" s="6"/>
      <c r="O9" s="6"/>
      <c r="P9" s="6"/>
      <c r="Q9" s="6"/>
      <c r="R9" s="6"/>
      <c r="S9" s="6"/>
      <c r="T9" s="6"/>
      <c r="U9" s="6"/>
      <c r="V9" s="6"/>
      <c r="W9" s="6"/>
      <c r="X9" s="6"/>
      <c r="Y9" s="42">
        <f>F9*H9</f>
        <v>0</v>
      </c>
      <c r="Z9" s="6">
        <f>($F$8+SUM($Z$8:Z8))*$H9</f>
        <v>0</v>
      </c>
      <c r="AA9" s="6">
        <f>($F$7+SUM($AA$7:AA8))*$H9</f>
        <v>0</v>
      </c>
      <c r="AB9" s="6">
        <f>($F$6+SUM($AB$6:AB8))*$H9</f>
        <v>0</v>
      </c>
    </row>
    <row r="10" spans="1:29" x14ac:dyDescent="0.25">
      <c r="A10" s="8">
        <f>(Input!$A$26)</f>
        <v>40178</v>
      </c>
      <c r="B10" s="8">
        <f>IF(Input!$B$3=Input!$A$35,VLOOKUP(YEAR(A10),'C Filing Due Date'!$A$4:$M$54,MONTH(A10)+1,FALSE),IF(Input!$B$3=Input!$A$36,VLOOKUP(YEAR(A10),'S Filing Due Date'!$A$4:$M$54,MONTH(A10)+1,FALSE),IF(Input!$B$3=Input!$A$37,VLOOKUP(YEAR(A10),'P Filing Due Date'!$A$4:$M$54,MONTH(A10)+1,FALSE),IF(OR(Input!$B$3=Input!$A$38,Input!$B$3=Input!$A$39),VLOOKUP(YEAR(A10),'I &amp; T Filing Due Date'!$A$4:$M$54,MONTH(A10)+1,FALSE)))))</f>
        <v>40252</v>
      </c>
      <c r="C10" s="8">
        <f>IF(Input!$B$3=Input!$A$35,VLOOKUP(YEAR(A10)+1,'C Filing Due Date'!$A$4:$M$54,MONTH(A10)+1,FALSE),IF(Input!$B$3=Input!$A$36,VLOOKUP(YEAR(A10)+1,'S Filing Due Date'!$A$4:$M$54,MONTH(A10)+1,FALSE),IF(Input!$B$3=Input!$A$37,VLOOKUP(YEAR(A10)+1,'P Filing Due Date'!$A$4:$M$54,MONTH(A10)+1,FALSE),IF(OR(Input!$B$3=Input!$A$38,Input!$B$3=Input!$A$39),VLOOKUP(YEAR(A10)+1,'I &amp; T Filing Due Date'!$A$4:$M$54,MONTH(A10)+1,FALSE)))))</f>
        <v>40617</v>
      </c>
      <c r="D10" s="34">
        <f t="shared" si="1"/>
        <v>365</v>
      </c>
      <c r="E10" s="34">
        <f>IF(COUNTIFS('Leap Years'!$A$2:$A$29,"&gt;="&amp;'NO INPUT Non-Corp Int Comp'!B10,'Leap Years'!$A$2:$A$29,"&lt;="&amp;'NO INPUT Non-Corp Int Comp'!C10)=1,366,365)</f>
        <v>365</v>
      </c>
      <c r="F10" s="3">
        <f>Input!$B$26</f>
        <v>0</v>
      </c>
      <c r="G10" s="33">
        <f>VLOOKUP(YEAR(B10),'Non-Corp Overpayment Rate'!$A$5:$M$55,MONTH(B10)+1,FALSE)</f>
        <v>0.04</v>
      </c>
      <c r="H10" s="44">
        <f t="shared" si="0"/>
        <v>4.080849313239665E-2</v>
      </c>
      <c r="I10" s="6"/>
      <c r="J10" s="6"/>
      <c r="K10" s="6"/>
      <c r="L10" s="6"/>
      <c r="M10" s="6"/>
      <c r="N10" s="6"/>
      <c r="O10" s="6"/>
      <c r="P10" s="6"/>
      <c r="Q10" s="6"/>
      <c r="R10" s="6"/>
      <c r="S10" s="6"/>
      <c r="T10" s="6"/>
      <c r="U10" s="6"/>
      <c r="V10" s="6"/>
      <c r="W10" s="6"/>
      <c r="X10" s="42">
        <f>F10*H10</f>
        <v>0</v>
      </c>
      <c r="Y10" s="6">
        <f>($F$9+SUM($Y$9:Y9))*$H10</f>
        <v>0</v>
      </c>
      <c r="Z10" s="6">
        <f>($F$8+SUM($Z$8:Z9))*$H10</f>
        <v>0</v>
      </c>
      <c r="AA10" s="6">
        <f>($F$7+SUM($AA$7:AA9))*$H10</f>
        <v>0</v>
      </c>
      <c r="AB10" s="6">
        <f>($F$6+SUM($AB$6:AB9))*$H10</f>
        <v>0</v>
      </c>
    </row>
    <row r="11" spans="1:29" x14ac:dyDescent="0.25">
      <c r="A11" s="8">
        <f>(Input!$A$25)</f>
        <v>40543</v>
      </c>
      <c r="B11" s="8">
        <f>IF(Input!$B$3=Input!$A$35,VLOOKUP(YEAR(A11),'C Filing Due Date'!$A$4:$M$54,MONTH(A11)+1,FALSE),IF(Input!$B$3=Input!$A$36,VLOOKUP(YEAR(A11),'S Filing Due Date'!$A$4:$M$54,MONTH(A11)+1,FALSE),IF(Input!$B$3=Input!$A$37,VLOOKUP(YEAR(A11),'P Filing Due Date'!$A$4:$M$54,MONTH(A11)+1,FALSE),IF(OR(Input!$B$3=Input!$A$38,Input!$B$3=Input!$A$39),VLOOKUP(YEAR(A11),'I &amp; T Filing Due Date'!$A$4:$M$54,MONTH(A11)+1,FALSE)))))</f>
        <v>40617</v>
      </c>
      <c r="C11" s="8">
        <f>IF(Input!$B$3=Input!$A$35,VLOOKUP(YEAR(A11)+1,'C Filing Due Date'!$A$4:$M$54,MONTH(A11)+1,FALSE),IF(Input!$B$3=Input!$A$36,VLOOKUP(YEAR(A11)+1,'S Filing Due Date'!$A$4:$M$54,MONTH(A11)+1,FALSE),IF(Input!$B$3=Input!$A$37,VLOOKUP(YEAR(A11)+1,'P Filing Due Date'!$A$4:$M$54,MONTH(A11)+1,FALSE),IF(OR(Input!$B$3=Input!$A$38,Input!$B$3=Input!$A$39),VLOOKUP(YEAR(A11)+1,'I &amp; T Filing Due Date'!$A$4:$M$54,MONTH(A11)+1,FALSE)))))</f>
        <v>40983</v>
      </c>
      <c r="D11" s="34">
        <f t="shared" si="1"/>
        <v>366</v>
      </c>
      <c r="E11" s="34">
        <f>IF(COUNTIFS('Leap Years'!$A$2:$A$29,"&gt;="&amp;'NO INPUT Non-Corp Int Comp'!B11,'Leap Years'!$A$2:$A$29,"&lt;="&amp;'NO INPUT Non-Corp Int Comp'!C11)=1,366,365)</f>
        <v>366</v>
      </c>
      <c r="F11" s="3">
        <f>Input!$B$25</f>
        <v>0</v>
      </c>
      <c r="G11" s="33">
        <f>VLOOKUP(YEAR(B11),'Non-Corp Overpayment Rate'!$A$5:$M$55,MONTH(B11)+1,FALSE)</f>
        <v>0.03</v>
      </c>
      <c r="H11" s="44">
        <f t="shared" si="0"/>
        <v>3.0453267071214096E-2</v>
      </c>
      <c r="I11" s="6"/>
      <c r="J11" s="6"/>
      <c r="K11" s="6"/>
      <c r="L11" s="6"/>
      <c r="M11" s="6"/>
      <c r="N11" s="6"/>
      <c r="O11" s="6"/>
      <c r="P11" s="6"/>
      <c r="Q11" s="6"/>
      <c r="R11" s="6"/>
      <c r="S11" s="6"/>
      <c r="T11" s="6"/>
      <c r="U11" s="6"/>
      <c r="V11" s="6"/>
      <c r="W11" s="42">
        <f>F11*H11</f>
        <v>0</v>
      </c>
      <c r="X11" s="6">
        <f>($F$10+SUM($X$10:X10))*$H11</f>
        <v>0</v>
      </c>
      <c r="Y11" s="6">
        <f>($F$9+SUM($Y$9:Y10))*$H11</f>
        <v>0</v>
      </c>
      <c r="Z11" s="6">
        <f>($F$8+SUM($Z$8:Z10))*$H11</f>
        <v>0</v>
      </c>
      <c r="AA11" s="6">
        <f>($F$7+SUM($AA$7:AA10))*$H11</f>
        <v>0</v>
      </c>
      <c r="AB11" s="6">
        <f>($F$6+SUM($AB$6:AB10))*$H11</f>
        <v>0</v>
      </c>
    </row>
    <row r="12" spans="1:29" x14ac:dyDescent="0.25">
      <c r="A12" s="8">
        <f>(Input!$A$24)</f>
        <v>40908</v>
      </c>
      <c r="B12" s="8">
        <f>IF(Input!$B$3=Input!$A$35,VLOOKUP(YEAR(A12),'C Filing Due Date'!$A$4:$M$54,MONTH(A12)+1,FALSE),IF(Input!$B$3=Input!$A$36,VLOOKUP(YEAR(A12),'S Filing Due Date'!$A$4:$M$54,MONTH(A12)+1,FALSE),IF(Input!$B$3=Input!$A$37,VLOOKUP(YEAR(A12),'P Filing Due Date'!$A$4:$M$54,MONTH(A12)+1,FALSE),IF(OR(Input!$B$3=Input!$A$38,Input!$B$3=Input!$A$39),VLOOKUP(YEAR(A12),'I &amp; T Filing Due Date'!$A$4:$M$54,MONTH(A12)+1,FALSE)))))</f>
        <v>40983</v>
      </c>
      <c r="C12" s="8">
        <f>IF(Input!$B$3=Input!$A$35,VLOOKUP(YEAR(A12)+1,'C Filing Due Date'!$A$4:$M$54,MONTH(A12)+1,FALSE),IF(Input!$B$3=Input!$A$36,VLOOKUP(YEAR(A12)+1,'S Filing Due Date'!$A$4:$M$54,MONTH(A12)+1,FALSE),IF(Input!$B$3=Input!$A$37,VLOOKUP(YEAR(A12)+1,'P Filing Due Date'!$A$4:$M$54,MONTH(A12)+1,FALSE),IF(OR(Input!$B$3=Input!$A$38,Input!$B$3=Input!$A$39),VLOOKUP(YEAR(A12)+1,'I &amp; T Filing Due Date'!$A$4:$M$54,MONTH(A12)+1,FALSE)))))</f>
        <v>41348</v>
      </c>
      <c r="D12" s="34">
        <f t="shared" si="1"/>
        <v>365</v>
      </c>
      <c r="E12" s="34">
        <f>IF(COUNTIFS('Leap Years'!$A$2:$A$29,"&gt;="&amp;'NO INPUT Non-Corp Int Comp'!B12,'Leap Years'!$A$2:$A$29,"&lt;="&amp;'NO INPUT Non-Corp Int Comp'!C12)=1,366,365)</f>
        <v>365</v>
      </c>
      <c r="F12" s="3">
        <f>Input!$B$24</f>
        <v>0</v>
      </c>
      <c r="G12" s="33">
        <f>VLOOKUP(YEAR(B12),'Non-Corp Overpayment Rate'!$A$5:$M$55,MONTH(B12)+1,FALSE)</f>
        <v>0.03</v>
      </c>
      <c r="H12" s="44">
        <f t="shared" si="0"/>
        <v>3.0453263600558333E-2</v>
      </c>
      <c r="I12" s="6"/>
      <c r="J12" s="6"/>
      <c r="K12" s="6"/>
      <c r="L12" s="6"/>
      <c r="M12" s="6"/>
      <c r="N12" s="6"/>
      <c r="O12" s="6"/>
      <c r="P12" s="6"/>
      <c r="Q12" s="6"/>
      <c r="R12" s="6"/>
      <c r="S12" s="6"/>
      <c r="T12" s="6"/>
      <c r="U12" s="6"/>
      <c r="V12" s="42">
        <f>F12*H12</f>
        <v>0</v>
      </c>
      <c r="W12" s="6">
        <f>($F$11+SUM($W$11:W11))*$H12</f>
        <v>0</v>
      </c>
      <c r="X12" s="6">
        <f>($F$10+SUM($X$10:X11))*$H12</f>
        <v>0</v>
      </c>
      <c r="Y12" s="6">
        <f>($F$9+SUM($Y$9:Y11))*$H12</f>
        <v>0</v>
      </c>
      <c r="Z12" s="6">
        <f>($F$8+SUM($Z$8:Z11))*$H12</f>
        <v>0</v>
      </c>
      <c r="AA12" s="6">
        <f>($F$7+SUM($AA$7:AA11))*$H12</f>
        <v>0</v>
      </c>
      <c r="AB12" s="6">
        <f>($F$6+SUM($AB$6:AB11))*$H12</f>
        <v>0</v>
      </c>
    </row>
    <row r="13" spans="1:29" x14ac:dyDescent="0.25">
      <c r="A13" s="8">
        <f>(Input!$A$23)</f>
        <v>41274</v>
      </c>
      <c r="B13" s="8">
        <f>IF(Input!$B$3=Input!$A$35,VLOOKUP(YEAR(A13),'C Filing Due Date'!$A$4:$M$54,MONTH(A13)+1,FALSE),IF(Input!$B$3=Input!$A$36,VLOOKUP(YEAR(A13),'S Filing Due Date'!$A$4:$M$54,MONTH(A13)+1,FALSE),IF(Input!$B$3=Input!$A$37,VLOOKUP(YEAR(A13),'P Filing Due Date'!$A$4:$M$54,MONTH(A13)+1,FALSE),IF(OR(Input!$B$3=Input!$A$38,Input!$B$3=Input!$A$39),VLOOKUP(YEAR(A13),'I &amp; T Filing Due Date'!$A$4:$M$54,MONTH(A13)+1,FALSE)))))</f>
        <v>41348</v>
      </c>
      <c r="C13" s="8">
        <f>IF(Input!$B$3=Input!$A$35,VLOOKUP(YEAR(A13)+1,'C Filing Due Date'!$A$4:$M$54,MONTH(A13)+1,FALSE),IF(Input!$B$3=Input!$A$36,VLOOKUP(YEAR(A13)+1,'S Filing Due Date'!$A$4:$M$54,MONTH(A13)+1,FALSE),IF(Input!$B$3=Input!$A$37,VLOOKUP(YEAR(A13)+1,'P Filing Due Date'!$A$4:$M$54,MONTH(A13)+1,FALSE),IF(OR(Input!$B$3=Input!$A$38,Input!$B$3=Input!$A$39),VLOOKUP(YEAR(A13)+1,'I &amp; T Filing Due Date'!$A$4:$M$54,MONTH(A13)+1,FALSE)))))</f>
        <v>41713</v>
      </c>
      <c r="D13" s="34">
        <f t="shared" si="1"/>
        <v>365</v>
      </c>
      <c r="E13" s="34">
        <f>IF(COUNTIFS('Leap Years'!$A$2:$A$29,"&gt;="&amp;'NO INPUT Non-Corp Int Comp'!B13,'Leap Years'!$A$2:$A$29,"&lt;="&amp;'NO INPUT Non-Corp Int Comp'!C13)=1,366,365)</f>
        <v>365</v>
      </c>
      <c r="F13" s="3">
        <f>Input!$B$23</f>
        <v>0</v>
      </c>
      <c r="G13" s="33">
        <f>VLOOKUP(YEAR(B13),'Non-Corp Overpayment Rate'!$A$5:$M$55,MONTH(B13)+1,FALSE)</f>
        <v>0.03</v>
      </c>
      <c r="H13" s="44">
        <f t="shared" si="0"/>
        <v>3.0453263600558333E-2</v>
      </c>
      <c r="I13" s="6"/>
      <c r="J13" s="6"/>
      <c r="K13" s="6"/>
      <c r="L13" s="6"/>
      <c r="M13" s="6"/>
      <c r="N13" s="6"/>
      <c r="O13" s="6"/>
      <c r="P13" s="6"/>
      <c r="Q13" s="6"/>
      <c r="R13" s="6"/>
      <c r="S13" s="6"/>
      <c r="T13" s="6"/>
      <c r="U13" s="42">
        <f>F13*H13</f>
        <v>0</v>
      </c>
      <c r="V13" s="6">
        <f>($F$12+SUM($V$12:V12))*$H13</f>
        <v>0</v>
      </c>
      <c r="W13" s="6">
        <f>($F$11+SUM($W$11:W12))*$H13</f>
        <v>0</v>
      </c>
      <c r="X13" s="6">
        <f>($F$10+SUM($X$10:X12))*$H13</f>
        <v>0</v>
      </c>
      <c r="Y13" s="6">
        <f>($F$9+SUM($Y$9:Y12))*$H13</f>
        <v>0</v>
      </c>
      <c r="Z13" s="6">
        <f>($F$8+SUM($Z$8:Z12))*$H13</f>
        <v>0</v>
      </c>
      <c r="AA13" s="6">
        <f>($F$7+SUM($AA$7:AA12))*$H13</f>
        <v>0</v>
      </c>
      <c r="AB13" s="6">
        <f>($F$6+SUM($AB$6:AB12))*$H13</f>
        <v>0</v>
      </c>
    </row>
    <row r="14" spans="1:29" x14ac:dyDescent="0.25">
      <c r="A14" s="8">
        <f>(Input!$A$22)</f>
        <v>41639</v>
      </c>
      <c r="B14" s="8">
        <f>IF(Input!$B$3=Input!$A$35,VLOOKUP(YEAR(A14),'C Filing Due Date'!$A$4:$M$54,MONTH(A14)+1,FALSE),IF(Input!$B$3=Input!$A$36,VLOOKUP(YEAR(A14),'S Filing Due Date'!$A$4:$M$54,MONTH(A14)+1,FALSE),IF(Input!$B$3=Input!$A$37,VLOOKUP(YEAR(A14),'P Filing Due Date'!$A$4:$M$54,MONTH(A14)+1,FALSE),IF(OR(Input!$B$3=Input!$A$38,Input!$B$3=Input!$A$39),VLOOKUP(YEAR(A14),'I &amp; T Filing Due Date'!$A$4:$M$54,MONTH(A14)+1,FALSE)))))</f>
        <v>41713</v>
      </c>
      <c r="C14" s="8">
        <f>IF(Input!$B$3=Input!$A$35,VLOOKUP(YEAR(A14)+1,'C Filing Due Date'!$A$4:$M$54,MONTH(A14)+1,FALSE),IF(Input!$B$3=Input!$A$36,VLOOKUP(YEAR(A14)+1,'S Filing Due Date'!$A$4:$M$54,MONTH(A14)+1,FALSE),IF(Input!$B$3=Input!$A$37,VLOOKUP(YEAR(A14)+1,'P Filing Due Date'!$A$4:$M$54,MONTH(A14)+1,FALSE),IF(OR(Input!$B$3=Input!$A$38,Input!$B$3=Input!$A$39),VLOOKUP(YEAR(A14)+1,'I &amp; T Filing Due Date'!$A$4:$M$54,MONTH(A14)+1,FALSE)))))</f>
        <v>42078</v>
      </c>
      <c r="D14" s="34">
        <f t="shared" si="1"/>
        <v>365</v>
      </c>
      <c r="E14" s="34">
        <f>IF(COUNTIFS('Leap Years'!$A$2:$A$29,"&gt;="&amp;'NO INPUT Non-Corp Int Comp'!B14,'Leap Years'!$A$2:$A$29,"&lt;="&amp;'NO INPUT Non-Corp Int Comp'!C14)=1,366,365)</f>
        <v>365</v>
      </c>
      <c r="F14" s="3">
        <f>Input!$B$22</f>
        <v>0</v>
      </c>
      <c r="G14" s="33">
        <f>VLOOKUP(YEAR(B14),'Non-Corp Overpayment Rate'!$A$5:$M$55,MONTH(B14)+1,FALSE)</f>
        <v>0.03</v>
      </c>
      <c r="H14" s="44">
        <f t="shared" si="0"/>
        <v>3.0453263600558333E-2</v>
      </c>
      <c r="I14" s="6"/>
      <c r="J14" s="6"/>
      <c r="K14" s="6"/>
      <c r="L14" s="6"/>
      <c r="M14" s="6"/>
      <c r="N14" s="6"/>
      <c r="O14" s="6"/>
      <c r="P14" s="6"/>
      <c r="Q14" s="6"/>
      <c r="R14" s="6"/>
      <c r="S14" s="6"/>
      <c r="T14" s="42">
        <f>F14*H14</f>
        <v>0</v>
      </c>
      <c r="U14" s="6">
        <f>($F$13+SUM($U$13:U13))*$H14</f>
        <v>0</v>
      </c>
      <c r="V14" s="6">
        <f>($F$12+SUM($V$12:V13))*$H14</f>
        <v>0</v>
      </c>
      <c r="W14" s="6">
        <f>($F$11+SUM($W$11:W13))*$H14</f>
        <v>0</v>
      </c>
      <c r="X14" s="6">
        <f>($F$10+SUM($X$10:X13))*$H14</f>
        <v>0</v>
      </c>
      <c r="Y14" s="6">
        <f>($F$9+SUM($Y$9:Y13))*$H14</f>
        <v>0</v>
      </c>
      <c r="Z14" s="6">
        <f>($F$8+SUM($Z$8:Z13))*$H14</f>
        <v>0</v>
      </c>
      <c r="AA14" s="6">
        <f>($F$7+SUM($AA$7:AA13))*$H14</f>
        <v>0</v>
      </c>
      <c r="AB14" s="6">
        <f>($F$6+SUM($AB$6:AB13))*$H14</f>
        <v>0</v>
      </c>
    </row>
    <row r="15" spans="1:29" x14ac:dyDescent="0.25">
      <c r="A15" s="8">
        <f>(Input!$A$21)</f>
        <v>42004</v>
      </c>
      <c r="B15" s="8">
        <f>IF(Input!$B$3=Input!$A$35,VLOOKUP(YEAR(A15),'C Filing Due Date'!$A$4:$M$54,MONTH(A15)+1,FALSE),IF(Input!$B$3=Input!$A$36,VLOOKUP(YEAR(A15),'S Filing Due Date'!$A$4:$M$54,MONTH(A15)+1,FALSE),IF(Input!$B$3=Input!$A$37,VLOOKUP(YEAR(A15),'P Filing Due Date'!$A$4:$M$54,MONTH(A15)+1,FALSE),IF(OR(Input!$B$3=Input!$A$38,Input!$B$3=Input!$A$39),VLOOKUP(YEAR(A15),'I &amp; T Filing Due Date'!$A$4:$M$54,MONTH(A15)+1,FALSE)))))</f>
        <v>42078</v>
      </c>
      <c r="C15" s="8">
        <f>IF(Input!$B$3=Input!$A$35,VLOOKUP(YEAR(A15)+1,'C Filing Due Date'!$A$4:$M$54,MONTH(A15)+1,FALSE),IF(Input!$B$3=Input!$A$36,VLOOKUP(YEAR(A15)+1,'S Filing Due Date'!$A$4:$M$54,MONTH(A15)+1,FALSE),IF(Input!$B$3=Input!$A$37,VLOOKUP(YEAR(A15)+1,'P Filing Due Date'!$A$4:$M$54,MONTH(A15)+1,FALSE),IF(OR(Input!$B$3=Input!$A$38,Input!$B$3=Input!$A$39),VLOOKUP(YEAR(A15)+1,'I &amp; T Filing Due Date'!$A$4:$M$54,MONTH(A15)+1,FALSE)))))</f>
        <v>42444</v>
      </c>
      <c r="D15" s="34">
        <f t="shared" si="1"/>
        <v>366</v>
      </c>
      <c r="E15" s="34">
        <f>IF(COUNTIFS('Leap Years'!$A$2:$A$29,"&gt;="&amp;'NO INPUT Non-Corp Int Comp'!B15,'Leap Years'!$A$2:$A$29,"&lt;="&amp;'NO INPUT Non-Corp Int Comp'!C15)=1,366,365)</f>
        <v>366</v>
      </c>
      <c r="F15" s="3">
        <f>Input!$B$21</f>
        <v>0</v>
      </c>
      <c r="G15" s="33">
        <f>VLOOKUP(YEAR(B15),'Non-Corp Overpayment Rate'!$A$5:$M$55,MONTH(B15)+1,FALSE)</f>
        <v>0.03</v>
      </c>
      <c r="H15" s="44">
        <f t="shared" si="0"/>
        <v>3.0453267071214096E-2</v>
      </c>
      <c r="I15" s="6"/>
      <c r="J15" s="6"/>
      <c r="K15" s="6"/>
      <c r="L15" s="6"/>
      <c r="M15" s="6"/>
      <c r="N15" s="6"/>
      <c r="O15" s="6"/>
      <c r="P15" s="6"/>
      <c r="Q15" s="6"/>
      <c r="R15" s="6"/>
      <c r="S15" s="42">
        <f>F15*H15</f>
        <v>0</v>
      </c>
      <c r="T15" s="6">
        <f>($F$14+SUM($T$14:T14))*$H15</f>
        <v>0</v>
      </c>
      <c r="U15" s="6">
        <f>($F$13+SUM($U$13:U14))*$H15</f>
        <v>0</v>
      </c>
      <c r="V15" s="6">
        <f>($F$12+SUM($V$12:V14))*$H15</f>
        <v>0</v>
      </c>
      <c r="W15" s="6">
        <f>($F$11+SUM($W$11:W14))*$H15</f>
        <v>0</v>
      </c>
      <c r="X15" s="6">
        <f>($F$10+SUM($X$10:X14))*$H15</f>
        <v>0</v>
      </c>
      <c r="Y15" s="6">
        <f>($F$9+SUM($Y$9:Y14))*$H15</f>
        <v>0</v>
      </c>
      <c r="Z15" s="6">
        <f>($F$8+SUM($Z$8:Z14))*$H15</f>
        <v>0</v>
      </c>
      <c r="AA15" s="6">
        <f>($F$7+SUM($AA$7:AA14))*$H15</f>
        <v>0</v>
      </c>
      <c r="AB15" s="6">
        <f>($F$6+SUM($AB$6:AB14))*$H15</f>
        <v>0</v>
      </c>
    </row>
    <row r="16" spans="1:29" x14ac:dyDescent="0.25">
      <c r="A16" s="8">
        <f>(Input!$A$20)</f>
        <v>42369</v>
      </c>
      <c r="B16" s="8">
        <f>IF(Input!$B$3=Input!$A$35,VLOOKUP(YEAR(A16),'C Filing Due Date'!$A$4:$M$54,MONTH(A16)+1,FALSE),IF(Input!$B$3=Input!$A$36,VLOOKUP(YEAR(A16),'S Filing Due Date'!$A$4:$M$54,MONTH(A16)+1,FALSE),IF(Input!$B$3=Input!$A$37,VLOOKUP(YEAR(A16),'P Filing Due Date'!$A$4:$M$54,MONTH(A16)+1,FALSE),IF(OR(Input!$B$3=Input!$A$38,Input!$B$3=Input!$A$39),VLOOKUP(YEAR(A16),'I &amp; T Filing Due Date'!$A$4:$M$54,MONTH(A16)+1,FALSE)))))</f>
        <v>42444</v>
      </c>
      <c r="C16" s="8">
        <f>IF(Input!$B$3=Input!$A$35,VLOOKUP(YEAR(A16)+1,'C Filing Due Date'!$A$4:$M$54,MONTH(A16)+1,FALSE),IF(Input!$B$3=Input!$A$36,VLOOKUP(YEAR(A16)+1,'S Filing Due Date'!$A$4:$M$54,MONTH(A16)+1,FALSE),IF(Input!$B$3=Input!$A$37,VLOOKUP(YEAR(A16)+1,'P Filing Due Date'!$A$4:$M$54,MONTH(A16)+1,FALSE),IF(OR(Input!$B$3=Input!$A$38,Input!$B$3=Input!$A$39),VLOOKUP(YEAR(A16)+1,'I &amp; T Filing Due Date'!$A$4:$M$54,MONTH(A16)+1,FALSE)))))</f>
        <v>42840</v>
      </c>
      <c r="D16" s="34">
        <f t="shared" si="1"/>
        <v>396</v>
      </c>
      <c r="E16" s="34">
        <f>IF(COUNTIFS('Leap Years'!$A$2:$A$29,"&gt;="&amp;'NO INPUT Non-Corp Int Comp'!B16,'Leap Years'!$A$2:$A$29,"&lt;="&amp;'NO INPUT Non-Corp Int Comp'!C16)=1,366,365)</f>
        <v>365</v>
      </c>
      <c r="F16" s="3">
        <f>Input!$B$20</f>
        <v>0</v>
      </c>
      <c r="G16" s="33">
        <f>VLOOKUP(YEAR(B16),'Non-Corp Overpayment Rate'!$A$5:$M$55,MONTH(B16)+1,FALSE)</f>
        <v>0.03</v>
      </c>
      <c r="H16" s="44">
        <f t="shared" si="0"/>
        <v>3.3082041591555811E-2</v>
      </c>
      <c r="I16" s="6"/>
      <c r="J16" s="6"/>
      <c r="K16" s="6"/>
      <c r="L16" s="6"/>
      <c r="M16" s="6"/>
      <c r="N16" s="6"/>
      <c r="O16" s="6"/>
      <c r="P16" s="6"/>
      <c r="Q16" s="6"/>
      <c r="R16" s="42">
        <f>F16*H16</f>
        <v>0</v>
      </c>
      <c r="S16" s="6">
        <f>($F$15+SUM($S$15:S15))*$H16</f>
        <v>0</v>
      </c>
      <c r="T16" s="6">
        <f>($F$14+SUM($T$14:T15))*$H16</f>
        <v>0</v>
      </c>
      <c r="U16" s="6">
        <f>($F$13+SUM($U$13:U15))*$H16</f>
        <v>0</v>
      </c>
      <c r="V16" s="6">
        <f>($F$12+SUM($V$12:V15))*$H16</f>
        <v>0</v>
      </c>
      <c r="W16" s="6">
        <f>($F$11+SUM($W$11:W15))*$H16</f>
        <v>0</v>
      </c>
      <c r="X16" s="6">
        <f>($F$10+SUM($X$10:X15))*$H16</f>
        <v>0</v>
      </c>
      <c r="Y16" s="6">
        <f>($F$9+SUM($Y$9:Y15))*$H16</f>
        <v>0</v>
      </c>
      <c r="Z16" s="6">
        <f>($F$8+SUM($Z$8:Z15))*$H16</f>
        <v>0</v>
      </c>
      <c r="AA16" s="6">
        <f>($F$7+SUM($AA$7:AA15))*$H16</f>
        <v>0</v>
      </c>
      <c r="AB16" s="6">
        <f>($F$6+SUM($AB$6:AB15))*$H16</f>
        <v>0</v>
      </c>
    </row>
    <row r="17" spans="1:28" x14ac:dyDescent="0.25">
      <c r="A17" s="8">
        <f>(Input!$A$19)</f>
        <v>42735</v>
      </c>
      <c r="B17" s="8">
        <f>IF(Input!$B$3=Input!$A$35,VLOOKUP(YEAR(A17),'C Filing Due Date'!$A$4:$M$54,MONTH(A17)+1,FALSE),IF(Input!$B$3=Input!$A$36,VLOOKUP(YEAR(A17),'S Filing Due Date'!$A$4:$M$54,MONTH(A17)+1,FALSE),IF(Input!$B$3=Input!$A$37,VLOOKUP(YEAR(A17),'P Filing Due Date'!$A$4:$M$54,MONTH(A17)+1,FALSE),IF(OR(Input!$B$3=Input!$A$38,Input!$B$3=Input!$A$39),VLOOKUP(YEAR(A17),'I &amp; T Filing Due Date'!$A$4:$M$54,MONTH(A17)+1,FALSE)))))</f>
        <v>42840</v>
      </c>
      <c r="C17" s="8">
        <f>IF(Input!$B$3=Input!$A$35,VLOOKUP(YEAR(A17)+1,'C Filing Due Date'!$A$4:$M$54,MONTH(A17)+1,FALSE),IF(Input!$B$3=Input!$A$36,VLOOKUP(YEAR(A17)+1,'S Filing Due Date'!$A$4:$M$54,MONTH(A17)+1,FALSE),IF(Input!$B$3=Input!$A$37,VLOOKUP(YEAR(A17)+1,'P Filing Due Date'!$A$4:$M$54,MONTH(A17)+1,FALSE),IF(OR(Input!$B$3=Input!$A$38,Input!$B$3=Input!$A$39),VLOOKUP(YEAR(A17)+1,'I &amp; T Filing Due Date'!$A$4:$M$54,MONTH(A17)+1,FALSE)))))</f>
        <v>43205</v>
      </c>
      <c r="D17" s="34">
        <f t="shared" si="1"/>
        <v>365</v>
      </c>
      <c r="E17" s="34">
        <f>IF(COUNTIFS('Leap Years'!$A$2:$A$29,"&gt;="&amp;'NO INPUT Non-Corp Int Comp'!B17,'Leap Years'!$A$2:$A$29,"&lt;="&amp;'NO INPUT Non-Corp Int Comp'!C17)=1,366,365)</f>
        <v>365</v>
      </c>
      <c r="F17" s="3">
        <f>Input!$B$19</f>
        <v>0</v>
      </c>
      <c r="G17" s="33">
        <f>VLOOKUP(YEAR(B17),'Non-Corp Overpayment Rate'!$A$5:$M$55,MONTH(B17)+1,FALSE)</f>
        <v>0.04</v>
      </c>
      <c r="H17" s="44">
        <f t="shared" si="0"/>
        <v>4.080849313239665E-2</v>
      </c>
      <c r="I17" s="6"/>
      <c r="J17" s="6"/>
      <c r="K17" s="6"/>
      <c r="L17" s="6"/>
      <c r="M17" s="6"/>
      <c r="N17" s="6"/>
      <c r="O17" s="6"/>
      <c r="P17" s="6"/>
      <c r="Q17" s="42">
        <f>F17*H17</f>
        <v>0</v>
      </c>
      <c r="R17" s="6">
        <f>($F$16+SUM($R$16:R16))*$H17</f>
        <v>0</v>
      </c>
      <c r="S17" s="6">
        <f>($F$15+SUM($S$15:S16))*$H17</f>
        <v>0</v>
      </c>
      <c r="T17" s="6">
        <f>($F$14+SUM($T$14:T16))*$H17</f>
        <v>0</v>
      </c>
      <c r="U17" s="6">
        <f>($F$13+SUM($U$13:U16))*$H17</f>
        <v>0</v>
      </c>
      <c r="V17" s="6">
        <f>($F$12+SUM($V$12:V16))*$H17</f>
        <v>0</v>
      </c>
      <c r="W17" s="6">
        <f>($F$11+SUM($W$11:W16))*$H17</f>
        <v>0</v>
      </c>
      <c r="X17" s="6">
        <f>($F$10+SUM($X$10:X16))*$H17</f>
        <v>0</v>
      </c>
      <c r="Y17" s="6">
        <f>($F$9+SUM($Y$9:Y16))*$H17</f>
        <v>0</v>
      </c>
      <c r="Z17" s="6">
        <f>($F$8+SUM($Z$8:Z16))*$H17</f>
        <v>0</v>
      </c>
      <c r="AA17" s="6">
        <f>($F$7+SUM($AA$7:AA16))*$H17</f>
        <v>0</v>
      </c>
      <c r="AB17" s="6">
        <f>($F$6+SUM($AB$6:AB16))*$H17</f>
        <v>0</v>
      </c>
    </row>
    <row r="18" spans="1:28" x14ac:dyDescent="0.25">
      <c r="A18" s="8">
        <f>(Input!$A$18)</f>
        <v>43100</v>
      </c>
      <c r="B18" s="8">
        <f>IF(Input!$B$3=Input!$A$35,VLOOKUP(YEAR(A18),'C Filing Due Date'!$A$4:$M$54,MONTH(A18)+1,FALSE),IF(Input!$B$3=Input!$A$36,VLOOKUP(YEAR(A18),'S Filing Due Date'!$A$4:$M$54,MONTH(A18)+1,FALSE),IF(Input!$B$3=Input!$A$37,VLOOKUP(YEAR(A18),'P Filing Due Date'!$A$4:$M$54,MONTH(A18)+1,FALSE),IF(OR(Input!$B$3=Input!$A$38,Input!$B$3=Input!$A$39),VLOOKUP(YEAR(A18),'I &amp; T Filing Due Date'!$A$4:$M$54,MONTH(A18)+1,FALSE)))))</f>
        <v>43205</v>
      </c>
      <c r="C18" s="8">
        <f>IF(Input!$B$3=Input!$A$35,VLOOKUP(YEAR(A18)+1,'C Filing Due Date'!$A$4:$M$54,MONTH(A18)+1,FALSE),IF(Input!$B$3=Input!$A$36,VLOOKUP(YEAR(A18)+1,'S Filing Due Date'!$A$4:$M$54,MONTH(A18)+1,FALSE),IF(Input!$B$3=Input!$A$37,VLOOKUP(YEAR(A18)+1,'P Filing Due Date'!$A$4:$M$54,MONTH(A18)+1,FALSE),IF(OR(Input!$B$3=Input!$A$38,Input!$B$3=Input!$A$39),VLOOKUP(YEAR(A18)+1,'I &amp; T Filing Due Date'!$A$4:$M$54,MONTH(A18)+1,FALSE)))))</f>
        <v>43570</v>
      </c>
      <c r="D18" s="34">
        <f t="shared" si="1"/>
        <v>365</v>
      </c>
      <c r="E18" s="34">
        <f>IF(COUNTIFS('Leap Years'!$A$2:$A$29,"&gt;="&amp;'NO INPUT Non-Corp Int Comp'!B18,'Leap Years'!$A$2:$A$29,"&lt;="&amp;'NO INPUT Non-Corp Int Comp'!C18)=1,366,365)</f>
        <v>365</v>
      </c>
      <c r="F18" s="3">
        <f>Input!$B$18</f>
        <v>0</v>
      </c>
      <c r="G18" s="33">
        <f>VLOOKUP(YEAR(B18),'Non-Corp Overpayment Rate'!$A$5:$M$55,MONTH(B18)+1,FALSE)</f>
        <v>0.05</v>
      </c>
      <c r="H18" s="44">
        <f t="shared" si="0"/>
        <v>5.1267496467422902E-2</v>
      </c>
      <c r="I18" s="6"/>
      <c r="J18" s="6"/>
      <c r="K18" s="6"/>
      <c r="L18" s="6"/>
      <c r="M18" s="6"/>
      <c r="N18" s="6"/>
      <c r="O18" s="6"/>
      <c r="P18" s="42">
        <f>F18*H18</f>
        <v>0</v>
      </c>
      <c r="Q18" s="6">
        <f>($F$17+SUM($Q$17:Q17))*$H18</f>
        <v>0</v>
      </c>
      <c r="R18" s="6">
        <f>($F$16+SUM($R$16:R17))*$H18</f>
        <v>0</v>
      </c>
      <c r="S18" s="6">
        <f>($F$15+SUM($S$15:S17))*$H18</f>
        <v>0</v>
      </c>
      <c r="T18" s="6">
        <f>($F$14+SUM($T$14:T17))*$H18</f>
        <v>0</v>
      </c>
      <c r="U18" s="6">
        <f>($F$13+SUM($U$13:U17))*$H18</f>
        <v>0</v>
      </c>
      <c r="V18" s="6">
        <f>($F$12+SUM($V$12:V17))*$H18</f>
        <v>0</v>
      </c>
      <c r="W18" s="6">
        <f>($F$11+SUM($W$11:W17))*$H18</f>
        <v>0</v>
      </c>
      <c r="X18" s="6">
        <f>($F$10+SUM($X$10:X17))*$H18</f>
        <v>0</v>
      </c>
      <c r="Y18" s="6">
        <f>($F$9+SUM($Y$9:Y17))*$H18</f>
        <v>0</v>
      </c>
      <c r="Z18" s="6">
        <f>($F$8+SUM($Z$8:Z17))*$H18</f>
        <v>0</v>
      </c>
      <c r="AA18" s="6">
        <f>($F$7+SUM($AA$7:AA17))*$H18</f>
        <v>0</v>
      </c>
      <c r="AB18" s="6">
        <f>($F$6+SUM($AB$6:AB17))*$H18</f>
        <v>0</v>
      </c>
    </row>
    <row r="19" spans="1:28" x14ac:dyDescent="0.25">
      <c r="A19" s="8">
        <f>(Input!$A$17)</f>
        <v>43465</v>
      </c>
      <c r="B19" s="8">
        <f>IF(Input!$B$3=Input!$A$35,VLOOKUP(YEAR(A19),'C Filing Due Date'!$A$4:$M$54,MONTH(A19)+1,FALSE),IF(Input!$B$3=Input!$A$36,VLOOKUP(YEAR(A19),'S Filing Due Date'!$A$4:$M$54,MONTH(A19)+1,FALSE),IF(Input!$B$3=Input!$A$37,VLOOKUP(YEAR(A19),'P Filing Due Date'!$A$4:$M$54,MONTH(A19)+1,FALSE),IF(OR(Input!$B$3=Input!$A$38,Input!$B$3=Input!$A$39),VLOOKUP(YEAR(A19),'I &amp; T Filing Due Date'!$A$4:$M$54,MONTH(A19)+1,FALSE)))))</f>
        <v>43570</v>
      </c>
      <c r="C19" s="8">
        <f>IF(Input!$B$3=Input!$A$35,VLOOKUP(YEAR(A19)+1,'C Filing Due Date'!$A$4:$M$54,MONTH(A19)+1,FALSE),IF(Input!$B$3=Input!$A$36,VLOOKUP(YEAR(A19)+1,'S Filing Due Date'!$A$4:$M$54,MONTH(A19)+1,FALSE),IF(Input!$B$3=Input!$A$37,VLOOKUP(YEAR(A19)+1,'P Filing Due Date'!$A$4:$M$54,MONTH(A19)+1,FALSE),IF(OR(Input!$B$3=Input!$A$38,Input!$B$3=Input!$A$39),VLOOKUP(YEAR(A19)+1,'I &amp; T Filing Due Date'!$A$4:$M$54,MONTH(A19)+1,FALSE)))))</f>
        <v>43936</v>
      </c>
      <c r="D19" s="34">
        <f t="shared" si="1"/>
        <v>366</v>
      </c>
      <c r="E19" s="34">
        <f>IF(COUNTIFS('Leap Years'!$A$2:$A$29,"&gt;="&amp;'NO INPUT Non-Corp Int Comp'!B19,'Leap Years'!$A$2:$A$29,"&lt;="&amp;'NO INPUT Non-Corp Int Comp'!C19)=1,366,365)</f>
        <v>366</v>
      </c>
      <c r="F19" s="3">
        <f>Input!$B$17</f>
        <v>0</v>
      </c>
      <c r="G19" s="33">
        <f>VLOOKUP(YEAR(B19),'Non-Corp Overpayment Rate'!$A$5:$M$55,MONTH(B19)+1,FALSE)</f>
        <v>0.06</v>
      </c>
      <c r="H19" s="44">
        <f t="shared" si="0"/>
        <v>6.1831324981884039E-2</v>
      </c>
      <c r="I19" s="6"/>
      <c r="J19" s="6"/>
      <c r="K19" s="6"/>
      <c r="L19" s="6"/>
      <c r="M19" s="6"/>
      <c r="N19" s="6"/>
      <c r="O19" s="42">
        <f>F19*H19</f>
        <v>0</v>
      </c>
      <c r="P19" s="6">
        <f>($F$18+SUM($P$18:P18))*$H19</f>
        <v>0</v>
      </c>
      <c r="Q19" s="6">
        <f>($F$17+SUM($Q$17:Q18))*$H19</f>
        <v>0</v>
      </c>
      <c r="R19" s="6">
        <f>($F$16+SUM($R$16:R18))*$H19</f>
        <v>0</v>
      </c>
      <c r="S19" s="6">
        <f>($F$15+SUM($S$15:S18))*$H19</f>
        <v>0</v>
      </c>
      <c r="T19" s="6">
        <f>($F$14+SUM($T$14:T18))*$H19</f>
        <v>0</v>
      </c>
      <c r="U19" s="6">
        <f>($F$13+SUM($U$13:U18))*$H19</f>
        <v>0</v>
      </c>
      <c r="V19" s="6">
        <f>($F$12+SUM($V$12:V18))*$H19</f>
        <v>0</v>
      </c>
      <c r="W19" s="6">
        <f>($F$11+SUM($W$11:W18))*$H19</f>
        <v>0</v>
      </c>
      <c r="X19" s="6">
        <f>($F$10+SUM($X$10:X18))*$H19</f>
        <v>0</v>
      </c>
      <c r="Y19" s="6">
        <f>($F$9+SUM($Y$9:Y18))*$H19</f>
        <v>0</v>
      </c>
      <c r="Z19" s="6">
        <f>($F$8+SUM($Z$8:Z18))*$H19</f>
        <v>0</v>
      </c>
      <c r="AA19" s="6">
        <f>($F$7+SUM($AA$7:AA18))*$H19</f>
        <v>0</v>
      </c>
      <c r="AB19" s="6">
        <f>($F$6+SUM($AB$6:AB18))*$H19</f>
        <v>0</v>
      </c>
    </row>
    <row r="20" spans="1:28" x14ac:dyDescent="0.25">
      <c r="A20" s="8">
        <f>(Input!$A$16)</f>
        <v>43830</v>
      </c>
      <c r="B20" s="8">
        <f>IF(Input!$B$3=Input!$A$35,VLOOKUP(YEAR(A20),'C Filing Due Date'!$A$4:$M$54,MONTH(A20)+1,FALSE),IF(Input!$B$3=Input!$A$36,VLOOKUP(YEAR(A20),'S Filing Due Date'!$A$4:$M$54,MONTH(A20)+1,FALSE),IF(Input!$B$3=Input!$A$37,VLOOKUP(YEAR(A20),'P Filing Due Date'!$A$4:$M$54,MONTH(A20)+1,FALSE),IF(OR(Input!$B$3=Input!$A$38,Input!$B$3=Input!$A$39),VLOOKUP(YEAR(A20),'I &amp; T Filing Due Date'!$A$4:$M$54,MONTH(A20)+1,FALSE)))))</f>
        <v>43936</v>
      </c>
      <c r="C20" s="8">
        <f>IF(Input!$B$3=Input!$A$35,VLOOKUP(YEAR(A20)+1,'C Filing Due Date'!$A$4:$M$54,MONTH(A20)+1,FALSE),IF(Input!$B$3=Input!$A$36,VLOOKUP(YEAR(A20)+1,'S Filing Due Date'!$A$4:$M$54,MONTH(A20)+1,FALSE),IF(Input!$B$3=Input!$A$37,VLOOKUP(YEAR(A20)+1,'P Filing Due Date'!$A$4:$M$54,MONTH(A20)+1,FALSE),IF(OR(Input!$B$3=Input!$A$38,Input!$B$3=Input!$A$39),VLOOKUP(YEAR(A20)+1,'I &amp; T Filing Due Date'!$A$4:$M$54,MONTH(A20)+1,FALSE)))))</f>
        <v>44301</v>
      </c>
      <c r="D20" s="34">
        <f t="shared" si="1"/>
        <v>365</v>
      </c>
      <c r="E20" s="34">
        <f>IF(COUNTIFS('Leap Years'!$A$2:$A$29,"&gt;="&amp;'NO INPUT Non-Corp Int Comp'!B20,'Leap Years'!$A$2:$A$29,"&lt;="&amp;'NO INPUT Non-Corp Int Comp'!C20)=1,366,365)</f>
        <v>365</v>
      </c>
      <c r="F20" s="3">
        <f>Input!$B$16</f>
        <v>0</v>
      </c>
      <c r="G20" s="33">
        <f>VLOOKUP(YEAR(B20),'Non-Corp Overpayment Rate'!$A$5:$M$55,MONTH(B20)+1,FALSE)</f>
        <v>0.05</v>
      </c>
      <c r="H20" s="44">
        <f t="shared" si="0"/>
        <v>5.1267496467422902E-2</v>
      </c>
      <c r="I20" s="6"/>
      <c r="J20" s="6"/>
      <c r="K20" s="6"/>
      <c r="L20" s="6"/>
      <c r="M20" s="6"/>
      <c r="N20" s="42">
        <f>F20*H20</f>
        <v>0</v>
      </c>
      <c r="O20" s="6">
        <f>($F$19+SUM($O$19:O19))*$H20</f>
        <v>0</v>
      </c>
      <c r="P20" s="6">
        <f>($F$18+SUM($P$18:P19))*$H20</f>
        <v>0</v>
      </c>
      <c r="Q20" s="6">
        <f>($F$17+SUM($Q$17:Q19))*$H20</f>
        <v>0</v>
      </c>
      <c r="R20" s="6">
        <f>($F$16+SUM($R$16:R19))*$H20</f>
        <v>0</v>
      </c>
      <c r="S20" s="6">
        <f>($F$15+SUM($S$15:S19))*$H20</f>
        <v>0</v>
      </c>
      <c r="T20" s="6">
        <f>($F$14+SUM($T$14:T19))*$H20</f>
        <v>0</v>
      </c>
      <c r="U20" s="6">
        <f>($F$13+SUM($U$13:U19))*$H20</f>
        <v>0</v>
      </c>
      <c r="V20" s="6">
        <f>($F$12+SUM($V$12:V19))*$H20</f>
        <v>0</v>
      </c>
      <c r="W20" s="6">
        <f>($F$11+SUM($W$11:W19))*$H20</f>
        <v>0</v>
      </c>
      <c r="X20" s="6">
        <f>($F$10+SUM($X$10:X19))*$H20</f>
        <v>0</v>
      </c>
      <c r="Y20" s="6">
        <f>($F$9+SUM($Y$9:Y19))*$H20</f>
        <v>0</v>
      </c>
      <c r="Z20" s="6">
        <f>($F$8+SUM($Z$8:Z19))*$H20</f>
        <v>0</v>
      </c>
      <c r="AA20" s="6">
        <f>($F$7+SUM($AA$7:AA19))*$H20</f>
        <v>0</v>
      </c>
      <c r="AB20" s="6">
        <f>($F$6+SUM($AB$6:AB19))*$H20</f>
        <v>0</v>
      </c>
    </row>
    <row r="21" spans="1:28" x14ac:dyDescent="0.25">
      <c r="A21" s="8">
        <f>(Input!$A$15)</f>
        <v>44196</v>
      </c>
      <c r="B21" s="8">
        <f>IF(Input!$B$3=Input!$A$35,VLOOKUP(YEAR(A21),'C Filing Due Date'!$A$4:$M$54,MONTH(A21)+1,FALSE),IF(Input!$B$3=Input!$A$36,VLOOKUP(YEAR(A21),'S Filing Due Date'!$A$4:$M$54,MONTH(A21)+1,FALSE),IF(Input!$B$3=Input!$A$37,VLOOKUP(YEAR(A21),'P Filing Due Date'!$A$4:$M$54,MONTH(A21)+1,FALSE),IF(OR(Input!$B$3=Input!$A$38,Input!$B$3=Input!$A$39),VLOOKUP(YEAR(A21),'I &amp; T Filing Due Date'!$A$4:$M$54,MONTH(A21)+1,FALSE)))))</f>
        <v>44301</v>
      </c>
      <c r="C21" s="8">
        <f>IF(Input!$B$3=Input!$A$35,VLOOKUP(YEAR(A21)+1,'C Filing Due Date'!$A$4:$M$54,MONTH(A21)+1,FALSE),IF(Input!$B$3=Input!$A$36,VLOOKUP(YEAR(A21)+1,'S Filing Due Date'!$A$4:$M$54,MONTH(A21)+1,FALSE),IF(Input!$B$3=Input!$A$37,VLOOKUP(YEAR(A21)+1,'P Filing Due Date'!$A$4:$M$54,MONTH(A21)+1,FALSE),IF(OR(Input!$B$3=Input!$A$38,Input!$B$3=Input!$A$39),VLOOKUP(YEAR(A21)+1,'I &amp; T Filing Due Date'!$A$4:$M$54,MONTH(A21)+1,FALSE)))))</f>
        <v>44666</v>
      </c>
      <c r="D21" s="34">
        <f t="shared" si="1"/>
        <v>365</v>
      </c>
      <c r="E21" s="34">
        <f>IF(COUNTIFS('Leap Years'!$A$2:$A$29,"&gt;="&amp;'NO INPUT Non-Corp Int Comp'!B21,'Leap Years'!$A$2:$A$29,"&lt;="&amp;'NO INPUT Non-Corp Int Comp'!C21)=1,366,365)</f>
        <v>365</v>
      </c>
      <c r="F21" s="3">
        <f>Input!$B$15</f>
        <v>0</v>
      </c>
      <c r="G21" s="33">
        <f>VLOOKUP(YEAR(B21),'Non-Corp Overpayment Rate'!$A$5:$M$55,MONTH(B21)+1,FALSE)</f>
        <v>0.03</v>
      </c>
      <c r="H21" s="44">
        <f t="shared" si="0"/>
        <v>3.0453263600558333E-2</v>
      </c>
      <c r="I21" s="6"/>
      <c r="J21" s="6"/>
      <c r="K21" s="6"/>
      <c r="L21" s="6"/>
      <c r="M21" s="42">
        <f>F21*H21</f>
        <v>0</v>
      </c>
      <c r="N21" s="6">
        <f>($F$20+SUM($N$20:N20))*$H21</f>
        <v>0</v>
      </c>
      <c r="O21" s="6">
        <f>($F$19+SUM($O$19:O20))*$H21</f>
        <v>0</v>
      </c>
      <c r="P21" s="6">
        <f>($F$18+SUM($P$18:P20))*$H21</f>
        <v>0</v>
      </c>
      <c r="Q21" s="6">
        <f>($F$17+SUM($Q$17:Q20))*$H21</f>
        <v>0</v>
      </c>
      <c r="R21" s="6">
        <f>($F$16+SUM($R$16:R20))*$H21</f>
        <v>0</v>
      </c>
      <c r="S21" s="6">
        <f>($F$15+SUM($S$15:S20))*$H21</f>
        <v>0</v>
      </c>
      <c r="T21" s="6">
        <f>($F$14+SUM($T$14:T20))*$H21</f>
        <v>0</v>
      </c>
      <c r="U21" s="6">
        <f>($F$13+SUM($U$13:U20))*$H21</f>
        <v>0</v>
      </c>
      <c r="V21" s="6">
        <f>($F$12+SUM($V$12:V20))*$H21</f>
        <v>0</v>
      </c>
      <c r="W21" s="6">
        <f>($F$11+SUM($W$11:W20))*$H21</f>
        <v>0</v>
      </c>
      <c r="X21" s="6">
        <f>($F$10+SUM($X$10:X20))*$H21</f>
        <v>0</v>
      </c>
      <c r="Y21" s="6">
        <f>($F$9+SUM($Y$9:Y20))*$H21</f>
        <v>0</v>
      </c>
      <c r="Z21" s="6">
        <f>($F$8+SUM($Z$8:Z20))*$H21</f>
        <v>0</v>
      </c>
      <c r="AA21" s="6">
        <f>($F$7+SUM($AA$7:AA20))*$H21</f>
        <v>0</v>
      </c>
      <c r="AB21" s="6">
        <f>($F$6+SUM($AB$6:AB20))*$H21</f>
        <v>0</v>
      </c>
    </row>
    <row r="22" spans="1:28" x14ac:dyDescent="0.25">
      <c r="A22" s="8">
        <f>(Input!$A$14)</f>
        <v>44561</v>
      </c>
      <c r="B22" s="8">
        <f>IF(Input!$B$3=Input!$A$35,VLOOKUP(YEAR(A22),'C Filing Due Date'!$A$4:$M$54,MONTH(A22)+1,FALSE),IF(Input!$B$3=Input!$A$36,VLOOKUP(YEAR(A22),'S Filing Due Date'!$A$4:$M$54,MONTH(A22)+1,FALSE),IF(Input!$B$3=Input!$A$37,VLOOKUP(YEAR(A22),'P Filing Due Date'!$A$4:$M$54,MONTH(A22)+1,FALSE),IF(OR(Input!$B$3=Input!$A$38,Input!$B$3=Input!$A$39),VLOOKUP(YEAR(A22),'I &amp; T Filing Due Date'!$A$4:$M$54,MONTH(A22)+1,FALSE)))))</f>
        <v>44666</v>
      </c>
      <c r="C22" s="8">
        <f>IF(Input!$B$3=Input!$A$35,VLOOKUP(YEAR(A22)+1,'C Filing Due Date'!$A$4:$M$54,MONTH(A22)+1,FALSE),IF(Input!$B$3=Input!$A$36,VLOOKUP(YEAR(A22)+1,'S Filing Due Date'!$A$4:$M$54,MONTH(A22)+1,FALSE),IF(Input!$B$3=Input!$A$37,VLOOKUP(YEAR(A22)+1,'P Filing Due Date'!$A$4:$M$54,MONTH(A22)+1,FALSE),IF(OR(Input!$B$3=Input!$A$38,Input!$B$3=Input!$A$39),VLOOKUP(YEAR(A22)+1,'I &amp; T Filing Due Date'!$A$4:$M$54,MONTH(A22)+1,FALSE)))))</f>
        <v>45031</v>
      </c>
      <c r="D22" s="34">
        <f t="shared" si="1"/>
        <v>365</v>
      </c>
      <c r="E22" s="34">
        <f>IF(COUNTIFS('Leap Years'!$A$2:$A$29,"&gt;="&amp;'NO INPUT Non-Corp Int Comp'!B22,'Leap Years'!$A$2:$A$29,"&lt;="&amp;'NO INPUT Non-Corp Int Comp'!C22)=1,366,365)</f>
        <v>365</v>
      </c>
      <c r="F22" s="3">
        <f>Input!$B$14</f>
        <v>0</v>
      </c>
      <c r="G22" s="33">
        <f>VLOOKUP(YEAR(B22),'Non-Corp Overpayment Rate'!$A$5:$M$55,MONTH(B22)+1,FALSE)</f>
        <v>0.04</v>
      </c>
      <c r="H22" s="44">
        <f t="shared" si="0"/>
        <v>4.080849313239665E-2</v>
      </c>
      <c r="I22" s="6"/>
      <c r="J22" s="6"/>
      <c r="K22" s="6"/>
      <c r="L22" s="42">
        <f>F22*H22</f>
        <v>0</v>
      </c>
      <c r="M22" s="6">
        <f>($F$21+SUM($M$21:M21))*$H22</f>
        <v>0</v>
      </c>
      <c r="N22" s="6">
        <f>($F$20+SUM($N$20:N21))*$H22</f>
        <v>0</v>
      </c>
      <c r="O22" s="6">
        <f>($F$19+SUM($O$19:O21))*$H22</f>
        <v>0</v>
      </c>
      <c r="P22" s="6">
        <f>($F$18+SUM($P$18:P21))*$H22</f>
        <v>0</v>
      </c>
      <c r="Q22" s="6">
        <f>($F$17+SUM($Q$17:Q21))*$H22</f>
        <v>0</v>
      </c>
      <c r="R22" s="6">
        <f>($F$16+SUM($R$16:R21))*$H22</f>
        <v>0</v>
      </c>
      <c r="S22" s="6">
        <f>($F$15+SUM($S$15:S21))*$H22</f>
        <v>0</v>
      </c>
      <c r="T22" s="6">
        <f>($F$14+SUM($T$14:T21))*$H22</f>
        <v>0</v>
      </c>
      <c r="U22" s="6">
        <f>($F$13+SUM($U$13:U21))*$H22</f>
        <v>0</v>
      </c>
      <c r="V22" s="6">
        <f>($F$12+SUM($V$12:V21))*$H22</f>
        <v>0</v>
      </c>
      <c r="W22" s="6">
        <f>($F$11+SUM($W$11:W21))*$H22</f>
        <v>0</v>
      </c>
      <c r="X22" s="6">
        <f>($F$10+SUM($X$10:X21))*$H22</f>
        <v>0</v>
      </c>
      <c r="Y22" s="6">
        <f>($F$9+SUM($Y$9:Y21))*$H22</f>
        <v>0</v>
      </c>
      <c r="Z22" s="6">
        <f>($F$8+SUM($Z$8:Z21))*$H22</f>
        <v>0</v>
      </c>
      <c r="AA22" s="6">
        <f>($F$7+SUM($AA$7:AA21))*$H22</f>
        <v>0</v>
      </c>
      <c r="AB22" s="6">
        <f>($F$6+SUM($AB$6:AB21))*$H22</f>
        <v>0</v>
      </c>
    </row>
    <row r="23" spans="1:28" x14ac:dyDescent="0.25">
      <c r="A23" s="8">
        <f>(Input!$A$13)</f>
        <v>44926</v>
      </c>
      <c r="B23" s="8">
        <f>IF(Input!$B$3=Input!$A$35,VLOOKUP(YEAR(A23),'C Filing Due Date'!$A$4:$M$54,MONTH(A23)+1,FALSE),IF(Input!$B$3=Input!$A$36,VLOOKUP(YEAR(A23),'S Filing Due Date'!$A$4:$M$54,MONTH(A23)+1,FALSE),IF(Input!$B$3=Input!$A$37,VLOOKUP(YEAR(A23),'P Filing Due Date'!$A$4:$M$54,MONTH(A23)+1,FALSE),IF(OR(Input!$B$3=Input!$A$38,Input!$B$3=Input!$A$39),VLOOKUP(YEAR(A23),'I &amp; T Filing Due Date'!$A$4:$M$54,MONTH(A23)+1,FALSE)))))</f>
        <v>45031</v>
      </c>
      <c r="C23" s="8">
        <f>IF(Input!$B$3=Input!$A$35,VLOOKUP(YEAR(A23)+1,'C Filing Due Date'!$A$4:$M$54,MONTH(A23)+1,FALSE),IF(Input!$B$3=Input!$A$36,VLOOKUP(YEAR(A23)+1,'S Filing Due Date'!$A$4:$M$54,MONTH(A23)+1,FALSE),IF(Input!$B$3=Input!$A$37,VLOOKUP(YEAR(A23)+1,'P Filing Due Date'!$A$4:$M$54,MONTH(A23)+1,FALSE),IF(OR(Input!$B$3=Input!$A$38,Input!$B$3=Input!$A$39),VLOOKUP(YEAR(A23)+1,'I &amp; T Filing Due Date'!$A$4:$M$54,MONTH(A23)+1,FALSE)))))</f>
        <v>45397</v>
      </c>
      <c r="D23" s="34">
        <f t="shared" si="1"/>
        <v>366</v>
      </c>
      <c r="E23" s="34">
        <f>IF(COUNTIFS('Leap Years'!$A$2:$A$29,"&gt;="&amp;'NO INPUT Non-Corp Int Comp'!B23,'Leap Years'!$A$2:$A$29,"&lt;="&amp;'NO INPUT Non-Corp Int Comp'!C23)=1,366,365)</f>
        <v>366</v>
      </c>
      <c r="F23" s="3">
        <f>Input!$B$13</f>
        <v>0</v>
      </c>
      <c r="G23" s="33">
        <f>VLOOKUP(YEAR(B23),'Non-Corp Overpayment Rate'!$A$5:$M$55,MONTH(B23)+1,FALSE)</f>
        <v>7.0000000000000007E-2</v>
      </c>
      <c r="H23" s="44">
        <f t="shared" si="0"/>
        <v>7.2501002835447803E-2</v>
      </c>
      <c r="I23" s="6"/>
      <c r="J23" s="6"/>
      <c r="K23" s="42">
        <f>F23*H23</f>
        <v>0</v>
      </c>
      <c r="L23" s="6">
        <f>($F$22+SUM($L$22:L22))*$H23</f>
        <v>0</v>
      </c>
      <c r="M23" s="6">
        <f>($F$21+SUM($M$21:M22))*$H23</f>
        <v>0</v>
      </c>
      <c r="N23" s="6">
        <f>($F$20+SUM($N$20:N22))*$H23</f>
        <v>0</v>
      </c>
      <c r="O23" s="6">
        <f>($F$19+SUM($O$19:O22))*$H23</f>
        <v>0</v>
      </c>
      <c r="P23" s="6">
        <f>($F$18+SUM($P$18:P22))*$H23</f>
        <v>0</v>
      </c>
      <c r="Q23" s="6">
        <f>($F$17+SUM($Q$17:Q22))*$H23</f>
        <v>0</v>
      </c>
      <c r="R23" s="6">
        <f>($F$16+SUM($R$16:R22))*$H23</f>
        <v>0</v>
      </c>
      <c r="S23" s="6">
        <f>($F$15+SUM($S$15:S22))*$H23</f>
        <v>0</v>
      </c>
      <c r="T23" s="6">
        <f>($F$14+SUM($T$14:T22))*$H23</f>
        <v>0</v>
      </c>
      <c r="U23" s="6">
        <f>($F$13+SUM($U$13:U22))*$H23</f>
        <v>0</v>
      </c>
      <c r="V23" s="6">
        <f>($F$12+SUM($V$12:V22))*$H23</f>
        <v>0</v>
      </c>
      <c r="W23" s="6">
        <f>($F$11+SUM($W$11:W22))*$H23</f>
        <v>0</v>
      </c>
      <c r="X23" s="6">
        <f>($F$10+SUM($X$10:X22))*$H23</f>
        <v>0</v>
      </c>
      <c r="Y23" s="6">
        <f>($F$9+SUM($Y$9:Y22))*$H23</f>
        <v>0</v>
      </c>
      <c r="Z23" s="6">
        <f>($F$8+SUM($Z$8:Z22))*$H23</f>
        <v>0</v>
      </c>
      <c r="AA23" s="6">
        <f>($F$7+SUM($AA$7:AA22))*$H23</f>
        <v>0</v>
      </c>
      <c r="AB23" s="6">
        <f>($F$6+SUM($AB$6:AB22))*$H23</f>
        <v>0</v>
      </c>
    </row>
    <row r="24" spans="1:28" x14ac:dyDescent="0.25">
      <c r="A24" s="8">
        <f>(Input!$A$12)</f>
        <v>45291</v>
      </c>
      <c r="B24" s="8">
        <f>IF(Input!$B$3=Input!$A$35,VLOOKUP(YEAR(A24),'C Filing Due Date'!$A$4:$M$54,MONTH(A24)+1,FALSE),IF(Input!$B$3=Input!$A$36,VLOOKUP(YEAR(A24),'S Filing Due Date'!$A$4:$M$54,MONTH(A24)+1,FALSE),IF(Input!$B$3=Input!$A$37,VLOOKUP(YEAR(A24),'P Filing Due Date'!$A$4:$M$54,MONTH(A24)+1,FALSE),IF(OR(Input!$B$3=Input!$A$38,Input!$B$3=Input!$A$39),VLOOKUP(YEAR(A24),'I &amp; T Filing Due Date'!$A$4:$M$54,MONTH(A24)+1,FALSE)))))</f>
        <v>45397</v>
      </c>
      <c r="C24" s="8">
        <f>IF(Input!$B$3=Input!$A$35,VLOOKUP(YEAR(A24)+1,'C Filing Due Date'!$A$4:$M$54,MONTH(A24)+1,FALSE),IF(Input!$B$3=Input!$A$36,VLOOKUP(YEAR(A24)+1,'S Filing Due Date'!$A$4:$M$54,MONTH(A24)+1,FALSE),IF(Input!$B$3=Input!$A$37,VLOOKUP(YEAR(A24)+1,'P Filing Due Date'!$A$4:$M$54,MONTH(A24)+1,FALSE),IF(OR(Input!$B$3=Input!$A$38,Input!$B$3=Input!$A$39),VLOOKUP(YEAR(A24)+1,'I &amp; T Filing Due Date'!$A$4:$M$54,MONTH(A24)+1,FALSE)))))</f>
        <v>45762</v>
      </c>
      <c r="D24" s="34">
        <f t="shared" si="1"/>
        <v>365</v>
      </c>
      <c r="E24" s="34">
        <f>IF(COUNTIFS('Leap Years'!$A$2:$A$29,"&gt;="&amp;'NO INPUT Non-Corp Int Comp'!B24,'Leap Years'!$A$2:$A$29,"&lt;="&amp;'NO INPUT Non-Corp Int Comp'!C24)=1,366,365)</f>
        <v>365</v>
      </c>
      <c r="F24" s="3">
        <f>Input!$B$12</f>
        <v>0</v>
      </c>
      <c r="G24" s="33">
        <f>VLOOKUP(YEAR(B24),'Non-Corp Overpayment Rate'!$A$5:$M$55,MONTH(B24)+1,FALSE)</f>
        <v>0.08</v>
      </c>
      <c r="H24" s="44">
        <f t="shared" si="0"/>
        <v>8.3277571792814031E-2</v>
      </c>
      <c r="I24" s="6"/>
      <c r="J24" s="42">
        <f>F24*H24</f>
        <v>0</v>
      </c>
      <c r="K24" s="6">
        <f>($F$23+SUM($K$23:K23))*$H24</f>
        <v>0</v>
      </c>
      <c r="L24" s="6">
        <f>($F$22+SUM($L$22:L23))*$H24</f>
        <v>0</v>
      </c>
      <c r="M24" s="6">
        <f>($F$21+SUM($M$21:M23))*$H24</f>
        <v>0</v>
      </c>
      <c r="N24" s="6">
        <f>($F$20+SUM($N$20:N23))*$H24</f>
        <v>0</v>
      </c>
      <c r="O24" s="6">
        <f>($F$19+SUM($O$19:O23))*$H24</f>
        <v>0</v>
      </c>
      <c r="P24" s="6">
        <f>($F$18+SUM($P$18:P23))*$H24</f>
        <v>0</v>
      </c>
      <c r="Q24" s="6">
        <f>($F$17+SUM($Q$17:Q23))*$H24</f>
        <v>0</v>
      </c>
      <c r="R24" s="6">
        <f>($F$16+SUM($R$16:R23))*$H24</f>
        <v>0</v>
      </c>
      <c r="S24" s="6">
        <f>($F$15+SUM($S$15:S23))*$H24</f>
        <v>0</v>
      </c>
      <c r="T24" s="6">
        <f>($F$14+SUM($T$14:T23))*$H24</f>
        <v>0</v>
      </c>
      <c r="U24" s="6">
        <f>($F$13+SUM($U$13:U23))*$H24</f>
        <v>0</v>
      </c>
      <c r="V24" s="6">
        <f>($F$12+SUM($V$12:V23))*$H24</f>
        <v>0</v>
      </c>
      <c r="W24" s="6">
        <f>($F$11+SUM($W$11:W23))*$H24</f>
        <v>0</v>
      </c>
      <c r="X24" s="6">
        <f>($F$10+SUM($X$10:X23))*$H24</f>
        <v>0</v>
      </c>
      <c r="Y24" s="6">
        <f>($F$9+SUM($Y$9:Y23))*$H24</f>
        <v>0</v>
      </c>
      <c r="Z24" s="6">
        <f>($F$8+SUM($Z$8:Z23))*$H24</f>
        <v>0</v>
      </c>
      <c r="AA24" s="6">
        <f>($F$7+SUM($AA$7:AA23))*$H24</f>
        <v>0</v>
      </c>
      <c r="AB24" s="6">
        <f>($F$6+SUM($AB$6:AB23))*$H24</f>
        <v>0</v>
      </c>
    </row>
    <row r="25" spans="1:28" ht="15.75" thickBot="1" x14ac:dyDescent="0.3">
      <c r="A25" s="25">
        <f>(Input!$A$11)</f>
        <v>45657</v>
      </c>
      <c r="B25" s="25">
        <f>IF(Input!$B$3=Input!$A$35,VLOOKUP(YEAR(A25),'C Filing Due Date'!$A$4:$M$54,MONTH(A25)+1,FALSE),IF(Input!$B$3=Input!$A$36,VLOOKUP(YEAR(A25),'S Filing Due Date'!$A$4:$M$54,MONTH(A25)+1,FALSE),IF(Input!$B$3=Input!$A$37,VLOOKUP(YEAR(A25),'P Filing Due Date'!$A$4:$M$54,MONTH(A25)+1,FALSE),IF(OR(Input!$B$3=Input!$A$38,Input!$B$3=Input!$A$39),VLOOKUP(YEAR(A25),'I &amp; T Filing Due Date'!$A$4:$M$54,MONTH(A25)+1,FALSE)))))</f>
        <v>45762</v>
      </c>
      <c r="C25" s="25">
        <f>MIN(IF(Input!$B$3=Input!$A$35,VLOOKUP(YEAR(A25)+1,'C Filing Due Date'!$A$4:$M$54,MONTH(A25)+1,FALSE),IF(Input!$B$3=Input!$A$36,VLOOKUP(YEAR(A25)+1,'S Filing Due Date'!$A$4:$M$54,MONTH(A25)+1,FALSE),IF(Input!$B$3=Input!$A$37,VLOOKUP(YEAR(A25)+1,'P Filing Due Date'!$A$4:$M$54,MONTH(A25)+1,FALSE),IF(OR(Input!$B$3=Input!$A$38,Input!$B$3=Input!$A$39),VLOOKUP(YEAR(A25)+1,'I &amp; T Filing Due Date'!$A$4:$M$54,MONTH(A25)+1,FALSE))))),Input!B5)</f>
        <v>46127</v>
      </c>
      <c r="D25" s="41">
        <f t="shared" si="1"/>
        <v>365</v>
      </c>
      <c r="E25" s="41">
        <f>IF(COUNTIFS('Leap Years'!$A$2:$A$29,"&gt;="&amp;'NO INPUT Non-Corp Int Comp'!B25,'Leap Years'!$A$2:$A$29,"&lt;="&amp;'NO INPUT Non-Corp Int Comp'!C25)=1,366,365)</f>
        <v>365</v>
      </c>
      <c r="F25" s="11">
        <f>Input!$B$11</f>
        <v>0</v>
      </c>
      <c r="G25" s="26">
        <f>VLOOKUP(YEAR(B25),'Non-Corp Overpayment Rate'!$A$5:$M$55,MONTH(B25)+1,FALSE)</f>
        <v>7.0000000000000007E-2</v>
      </c>
      <c r="H25" s="45">
        <f t="shared" si="0"/>
        <v>7.2500983171134736E-2</v>
      </c>
      <c r="I25" s="79">
        <f>F25*H25</f>
        <v>0</v>
      </c>
      <c r="J25" s="74">
        <f>($F$24+SUM($J$24:J24))*$H25</f>
        <v>0</v>
      </c>
      <c r="K25" s="74">
        <f>($F$23+SUM($K$23:K24))*$H25</f>
        <v>0</v>
      </c>
      <c r="L25" s="74">
        <f>($F$22+SUM($L$22:L24))*$H25</f>
        <v>0</v>
      </c>
      <c r="M25" s="74">
        <f>($F$21+SUM($M$21:M24))*$H25</f>
        <v>0</v>
      </c>
      <c r="N25" s="74">
        <f>($F$20+SUM($N$20:N24))*$H25</f>
        <v>0</v>
      </c>
      <c r="O25" s="74">
        <f>($F$19+SUM($O$19:O24))*$H25</f>
        <v>0</v>
      </c>
      <c r="P25" s="74">
        <f>($F$18+SUM($P$18:P24))*$H25</f>
        <v>0</v>
      </c>
      <c r="Q25" s="74">
        <f>($F$17+SUM($Q$17:Q24))*$H25</f>
        <v>0</v>
      </c>
      <c r="R25" s="74">
        <f>($F$16+SUM($R$16:R24))*$H25</f>
        <v>0</v>
      </c>
      <c r="S25" s="74">
        <f>($F$15+SUM($S$15:S24))*$H25</f>
        <v>0</v>
      </c>
      <c r="T25" s="74">
        <f>($F$14+SUM($T$14:T24))*$H25</f>
        <v>0</v>
      </c>
      <c r="U25" s="74">
        <f>($F$13+SUM($U$13:U24))*$H25</f>
        <v>0</v>
      </c>
      <c r="V25" s="74">
        <f>($F$12+SUM($V$12:V24))*$H25</f>
        <v>0</v>
      </c>
      <c r="W25" s="74">
        <f>($F$11+SUM($W$11:W24))*$H25</f>
        <v>0</v>
      </c>
      <c r="X25" s="74">
        <f>($F$10+SUM($X$10:X24))*$H25</f>
        <v>0</v>
      </c>
      <c r="Y25" s="74">
        <f>($F$9+SUM($Y$9:Y24))*$H25</f>
        <v>0</v>
      </c>
      <c r="Z25" s="74">
        <f>($F$8+SUM($Z$8:Z24))*$H25</f>
        <v>0</v>
      </c>
      <c r="AA25" s="74">
        <f>($F$7+SUM($AA$7:AA24))*$H25</f>
        <v>0</v>
      </c>
      <c r="AB25" s="74">
        <f>($F$6+SUM($AB$6:AB24))*$H25</f>
        <v>0</v>
      </c>
    </row>
    <row r="26" spans="1:28" x14ac:dyDescent="0.25">
      <c r="G26" s="115"/>
      <c r="H26" s="116" t="s">
        <v>73</v>
      </c>
      <c r="I26" s="73">
        <f>SUM(I25:I25)</f>
        <v>0</v>
      </c>
      <c r="J26" s="73">
        <f>SUM(J24:J25)</f>
        <v>0</v>
      </c>
      <c r="K26" s="73">
        <f>SUM(K23:K25)</f>
        <v>0</v>
      </c>
      <c r="L26" s="73">
        <f>SUM(L22:L25)</f>
        <v>0</v>
      </c>
      <c r="M26" s="73">
        <f>SUM(M21:M25)</f>
        <v>0</v>
      </c>
      <c r="N26" s="73">
        <f>SUM(N20:N25)</f>
        <v>0</v>
      </c>
      <c r="O26" s="73">
        <f>SUM(O19:O25)</f>
        <v>0</v>
      </c>
      <c r="P26" s="73">
        <f>SUM(P18:P25)</f>
        <v>0</v>
      </c>
      <c r="Q26" s="73">
        <f>SUM(Q17:Q25)</f>
        <v>0</v>
      </c>
      <c r="R26" s="73">
        <f>SUM(R16:R25)</f>
        <v>0</v>
      </c>
      <c r="S26" s="73">
        <f>SUM(S15:S25)</f>
        <v>0</v>
      </c>
      <c r="T26" s="73">
        <f>SUM(T14:T25)</f>
        <v>0</v>
      </c>
      <c r="U26" s="73">
        <f>SUM(U13:U25)</f>
        <v>0</v>
      </c>
      <c r="V26" s="73">
        <f>SUM(V12:V25)</f>
        <v>0</v>
      </c>
      <c r="W26" s="73">
        <f>SUM(W11:W25)</f>
        <v>0</v>
      </c>
      <c r="X26" s="73">
        <f>SUM(X10:X25)</f>
        <v>0</v>
      </c>
      <c r="Y26" s="73">
        <f>SUM(Y9:Y25)</f>
        <v>0</v>
      </c>
      <c r="Z26" s="73">
        <f>SUM(Z8:Z25)</f>
        <v>0</v>
      </c>
      <c r="AA26" s="73">
        <f>SUM(AA7:AA25)</f>
        <v>0</v>
      </c>
      <c r="AB26" s="73">
        <f>SUM(AB6:AB25)</f>
        <v>0</v>
      </c>
    </row>
    <row r="27" spans="1:28" x14ac:dyDescent="0.25">
      <c r="F27" s="3"/>
    </row>
    <row r="28" spans="1:28" x14ac:dyDescent="0.25">
      <c r="A28" s="7"/>
      <c r="B28" s="7"/>
      <c r="C28" s="7"/>
      <c r="D28" s="7"/>
      <c r="E28" s="7"/>
      <c r="F28" s="4"/>
    </row>
    <row r="29" spans="1:28" x14ac:dyDescent="0.25">
      <c r="A29" s="7"/>
      <c r="B29" s="7"/>
      <c r="C29" s="7"/>
      <c r="D29" s="7"/>
      <c r="E29" s="7"/>
      <c r="F29" s="1"/>
      <c r="G29" s="31"/>
      <c r="H29" s="31"/>
    </row>
    <row r="30" spans="1:28" x14ac:dyDescent="0.25">
      <c r="F30" s="3"/>
    </row>
    <row r="31" spans="1:28" x14ac:dyDescent="0.25">
      <c r="A31" s="13"/>
      <c r="B31" s="13"/>
      <c r="C31" s="13"/>
      <c r="D31" s="13"/>
      <c r="E31" s="13"/>
      <c r="F31" s="3"/>
    </row>
    <row r="32" spans="1:28" x14ac:dyDescent="0.25">
      <c r="F32" s="3"/>
    </row>
    <row r="33" spans="6:6" x14ac:dyDescent="0.25">
      <c r="F33" s="3"/>
    </row>
    <row r="34" spans="6:6" x14ac:dyDescent="0.25">
      <c r="F34" s="3"/>
    </row>
    <row r="35" spans="6:6" x14ac:dyDescent="0.25">
      <c r="F35" s="3"/>
    </row>
    <row r="36" spans="6:6" x14ac:dyDescent="0.25">
      <c r="F36" s="3"/>
    </row>
    <row r="37" spans="6:6" x14ac:dyDescent="0.25">
      <c r="F37" s="3"/>
    </row>
    <row r="38" spans="6:6" x14ac:dyDescent="0.25">
      <c r="F38" s="3"/>
    </row>
    <row r="39" spans="6:6" x14ac:dyDescent="0.25">
      <c r="F39" s="3"/>
    </row>
    <row r="40" spans="6:6" x14ac:dyDescent="0.25">
      <c r="F40" s="3"/>
    </row>
    <row r="41" spans="6:6" x14ac:dyDescent="0.25">
      <c r="F41" s="3"/>
    </row>
    <row r="42" spans="6:6" x14ac:dyDescent="0.25">
      <c r="F42" s="3"/>
    </row>
    <row r="43" spans="6:6" x14ac:dyDescent="0.25">
      <c r="F43" s="3"/>
    </row>
    <row r="44" spans="6:6" x14ac:dyDescent="0.25">
      <c r="F44" s="3"/>
    </row>
    <row r="45" spans="6:6" x14ac:dyDescent="0.25">
      <c r="F45" s="3"/>
    </row>
    <row r="46" spans="6:6" x14ac:dyDescent="0.25">
      <c r="F46" s="3"/>
    </row>
    <row r="47" spans="6:6" x14ac:dyDescent="0.25">
      <c r="F47" s="3"/>
    </row>
    <row r="48" spans="6:6" x14ac:dyDescent="0.25">
      <c r="F48" s="3"/>
    </row>
    <row r="49" spans="1:6" x14ac:dyDescent="0.25">
      <c r="F49" s="3"/>
    </row>
    <row r="50" spans="1:6" x14ac:dyDescent="0.25">
      <c r="A50" s="8"/>
      <c r="B50" s="8"/>
      <c r="C50" s="8"/>
      <c r="D50" s="8"/>
      <c r="E50" s="8"/>
    </row>
    <row r="51" spans="1:6" x14ac:dyDescent="0.25">
      <c r="A51" s="8"/>
      <c r="B51" s="8"/>
      <c r="C51" s="8"/>
      <c r="D51" s="8"/>
      <c r="E51" s="8"/>
    </row>
  </sheetData>
  <sheetProtection algorithmName="SHA-512" hashValue="IOS48tTb/7DZ56857VRFz59aB+/76c1GPy0uTQsRy+NDTSg/aUS0r7fKyIhz/eRKyjvfo4RPErUpCIzZIi6XRw==" saltValue="tEi59yCy6CIC1yx8nw5JcA==" spinCount="100000" sheet="1" objects="1" scenarios="1" formatColumns="0" formatRows="0"/>
  <mergeCells count="1">
    <mergeCell ref="A1:F2"/>
  </mergeCells>
  <pageMargins left="0.7" right="0.7" top="0.75" bottom="0.75" header="0.3" footer="0.3"/>
  <pageSetup scale="49" orientation="landscape"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B9138-0386-4408-920E-BB089A7A19CB}">
  <dimension ref="A1:P55"/>
  <sheetViews>
    <sheetView zoomScaleNormal="100" workbookViewId="0">
      <pane ySplit="4" topLeftCell="A5" activePane="bottomLeft" state="frozen"/>
      <selection sqref="A1:F1"/>
      <selection pane="bottomLeft" sqref="A1:F1"/>
    </sheetView>
  </sheetViews>
  <sheetFormatPr defaultRowHeight="15" x14ac:dyDescent="0.25"/>
  <cols>
    <col min="1" max="1" width="8.7109375" style="9"/>
    <col min="2" max="13" width="7.7109375" style="9" customWidth="1"/>
  </cols>
  <sheetData>
    <row r="1" spans="1:16" ht="26.25" x14ac:dyDescent="0.4">
      <c r="A1" s="138" t="s">
        <v>8</v>
      </c>
      <c r="B1" s="139"/>
      <c r="C1" s="139"/>
      <c r="D1" s="139"/>
      <c r="E1" s="139"/>
      <c r="F1" s="140"/>
    </row>
    <row r="4" spans="1:16" x14ac:dyDescent="0.25">
      <c r="A4" s="7" t="s">
        <v>3</v>
      </c>
      <c r="B4" s="7" t="s">
        <v>60</v>
      </c>
      <c r="C4" s="7" t="s">
        <v>61</v>
      </c>
      <c r="D4" s="7" t="s">
        <v>62</v>
      </c>
      <c r="E4" s="7" t="s">
        <v>63</v>
      </c>
      <c r="F4" s="7" t="s">
        <v>4</v>
      </c>
      <c r="G4" s="7" t="s">
        <v>64</v>
      </c>
      <c r="H4" s="7" t="s">
        <v>65</v>
      </c>
      <c r="I4" s="7" t="s">
        <v>66</v>
      </c>
      <c r="J4" s="7" t="s">
        <v>67</v>
      </c>
      <c r="K4" s="7" t="s">
        <v>68</v>
      </c>
      <c r="L4" s="7" t="s">
        <v>69</v>
      </c>
      <c r="M4" s="7" t="s">
        <v>70</v>
      </c>
      <c r="P4" s="17"/>
    </row>
    <row r="5" spans="1:16" x14ac:dyDescent="0.25">
      <c r="A5" s="7">
        <v>1990</v>
      </c>
      <c r="B5" s="35">
        <v>0.1</v>
      </c>
      <c r="C5" s="35">
        <v>0.1</v>
      </c>
      <c r="D5" s="35">
        <v>0.1</v>
      </c>
      <c r="E5" s="36">
        <v>0.1</v>
      </c>
      <c r="F5" s="36">
        <v>0.1</v>
      </c>
      <c r="G5" s="36">
        <v>0.1</v>
      </c>
      <c r="H5" s="36">
        <v>0.1</v>
      </c>
      <c r="I5" s="36">
        <v>0.1</v>
      </c>
      <c r="J5" s="36">
        <v>0.1</v>
      </c>
      <c r="K5" s="36">
        <v>0.1</v>
      </c>
      <c r="L5" s="36">
        <v>0.1</v>
      </c>
      <c r="M5" s="36">
        <v>0.1</v>
      </c>
      <c r="P5" s="17"/>
    </row>
    <row r="6" spans="1:16" x14ac:dyDescent="0.25">
      <c r="A6" s="7">
        <v>1991</v>
      </c>
      <c r="B6" s="35">
        <v>0.1</v>
      </c>
      <c r="C6" s="35">
        <v>0.1</v>
      </c>
      <c r="D6" s="35">
        <v>0.1</v>
      </c>
      <c r="E6" s="36">
        <v>0.09</v>
      </c>
      <c r="F6" s="36">
        <v>0.09</v>
      </c>
      <c r="G6" s="36">
        <v>0.09</v>
      </c>
      <c r="H6" s="36">
        <v>0.09</v>
      </c>
      <c r="I6" s="36">
        <v>0.09</v>
      </c>
      <c r="J6" s="36">
        <v>0.09</v>
      </c>
      <c r="K6" s="36">
        <v>0.09</v>
      </c>
      <c r="L6" s="36">
        <v>0.09</v>
      </c>
      <c r="M6" s="36">
        <v>0.09</v>
      </c>
      <c r="P6" s="17"/>
    </row>
    <row r="7" spans="1:16" x14ac:dyDescent="0.25">
      <c r="A7" s="7">
        <v>1992</v>
      </c>
      <c r="B7" s="35">
        <v>0.08</v>
      </c>
      <c r="C7" s="35">
        <v>0.08</v>
      </c>
      <c r="D7" s="35">
        <v>0.08</v>
      </c>
      <c r="E7" s="36">
        <v>7.0000000000000007E-2</v>
      </c>
      <c r="F7" s="36">
        <v>7.0000000000000007E-2</v>
      </c>
      <c r="G7" s="36">
        <v>7.0000000000000007E-2</v>
      </c>
      <c r="H7" s="36">
        <v>7.0000000000000007E-2</v>
      </c>
      <c r="I7" s="36">
        <v>7.0000000000000007E-2</v>
      </c>
      <c r="J7" s="36">
        <v>7.0000000000000007E-2</v>
      </c>
      <c r="K7" s="36">
        <v>0.06</v>
      </c>
      <c r="L7" s="36">
        <v>0.06</v>
      </c>
      <c r="M7" s="36">
        <v>0.06</v>
      </c>
      <c r="P7" s="17"/>
    </row>
    <row r="8" spans="1:16" x14ac:dyDescent="0.25">
      <c r="A8" s="7">
        <v>1993</v>
      </c>
      <c r="B8" s="35">
        <v>0.06</v>
      </c>
      <c r="C8" s="35">
        <v>0.06</v>
      </c>
      <c r="D8" s="35">
        <v>0.06</v>
      </c>
      <c r="E8" s="36">
        <v>0.06</v>
      </c>
      <c r="F8" s="36">
        <v>0.06</v>
      </c>
      <c r="G8" s="36">
        <v>0.06</v>
      </c>
      <c r="H8" s="36">
        <v>0.06</v>
      </c>
      <c r="I8" s="36">
        <v>0.06</v>
      </c>
      <c r="J8" s="36">
        <v>0.06</v>
      </c>
      <c r="K8" s="36">
        <v>0.06</v>
      </c>
      <c r="L8" s="36">
        <v>0.06</v>
      </c>
      <c r="M8" s="36">
        <v>0.06</v>
      </c>
      <c r="P8" s="17"/>
    </row>
    <row r="9" spans="1:16" x14ac:dyDescent="0.25">
      <c r="A9" s="7">
        <v>1994</v>
      </c>
      <c r="B9" s="35">
        <v>0.06</v>
      </c>
      <c r="C9" s="35">
        <v>0.06</v>
      </c>
      <c r="D9" s="35">
        <v>0.06</v>
      </c>
      <c r="E9" s="36">
        <v>0.06</v>
      </c>
      <c r="F9" s="36">
        <v>0.06</v>
      </c>
      <c r="G9" s="36">
        <v>0.06</v>
      </c>
      <c r="H9" s="36">
        <v>7.0000000000000007E-2</v>
      </c>
      <c r="I9" s="36">
        <v>7.0000000000000007E-2</v>
      </c>
      <c r="J9" s="36">
        <v>7.0000000000000007E-2</v>
      </c>
      <c r="K9" s="36">
        <v>0.08</v>
      </c>
      <c r="L9" s="36">
        <v>0.08</v>
      </c>
      <c r="M9" s="36">
        <v>0.08</v>
      </c>
      <c r="P9" s="17"/>
    </row>
    <row r="10" spans="1:16" x14ac:dyDescent="0.25">
      <c r="A10" s="7">
        <v>1995</v>
      </c>
      <c r="B10" s="35">
        <v>0.08</v>
      </c>
      <c r="C10" s="35">
        <v>0.08</v>
      </c>
      <c r="D10" s="35">
        <v>0.08</v>
      </c>
      <c r="E10" s="36">
        <v>0.09</v>
      </c>
      <c r="F10" s="36">
        <v>0.09</v>
      </c>
      <c r="G10" s="36">
        <v>0.09</v>
      </c>
      <c r="H10" s="36">
        <v>0.08</v>
      </c>
      <c r="I10" s="36">
        <v>0.08</v>
      </c>
      <c r="J10" s="36">
        <v>0.08</v>
      </c>
      <c r="K10" s="36">
        <v>0.08</v>
      </c>
      <c r="L10" s="36">
        <v>0.08</v>
      </c>
      <c r="M10" s="36">
        <v>0.08</v>
      </c>
      <c r="P10" s="17"/>
    </row>
    <row r="11" spans="1:16" x14ac:dyDescent="0.25">
      <c r="A11" s="7">
        <v>1996</v>
      </c>
      <c r="B11" s="35">
        <v>0.08</v>
      </c>
      <c r="C11" s="35">
        <v>0.08</v>
      </c>
      <c r="D11" s="35">
        <v>0.08</v>
      </c>
      <c r="E11" s="36">
        <v>7.0000000000000007E-2</v>
      </c>
      <c r="F11" s="36">
        <v>7.0000000000000007E-2</v>
      </c>
      <c r="G11" s="36">
        <v>7.0000000000000007E-2</v>
      </c>
      <c r="H11" s="36">
        <v>0.08</v>
      </c>
      <c r="I11" s="36">
        <v>0.08</v>
      </c>
      <c r="J11" s="36">
        <v>0.08</v>
      </c>
      <c r="K11" s="36">
        <v>0.08</v>
      </c>
      <c r="L11" s="36">
        <v>0.08</v>
      </c>
      <c r="M11" s="36">
        <v>0.08</v>
      </c>
      <c r="P11" s="17"/>
    </row>
    <row r="12" spans="1:16" x14ac:dyDescent="0.25">
      <c r="A12" s="7">
        <v>1997</v>
      </c>
      <c r="B12" s="35">
        <v>0.08</v>
      </c>
      <c r="C12" s="35">
        <v>0.08</v>
      </c>
      <c r="D12" s="35">
        <v>0.08</v>
      </c>
      <c r="E12" s="36">
        <v>0.08</v>
      </c>
      <c r="F12" s="36">
        <v>0.08</v>
      </c>
      <c r="G12" s="36">
        <v>0.08</v>
      </c>
      <c r="H12" s="36">
        <v>0.08</v>
      </c>
      <c r="I12" s="36">
        <v>0.08</v>
      </c>
      <c r="J12" s="36">
        <v>0.08</v>
      </c>
      <c r="K12" s="36">
        <v>0.08</v>
      </c>
      <c r="L12" s="36">
        <v>0.08</v>
      </c>
      <c r="M12" s="36">
        <v>0.08</v>
      </c>
      <c r="P12" s="17"/>
    </row>
    <row r="13" spans="1:16" x14ac:dyDescent="0.25">
      <c r="A13" s="7">
        <v>1998</v>
      </c>
      <c r="B13" s="35">
        <v>0.08</v>
      </c>
      <c r="C13" s="35">
        <v>0.08</v>
      </c>
      <c r="D13" s="35">
        <v>0.08</v>
      </c>
      <c r="E13" s="36">
        <v>7.0000000000000007E-2</v>
      </c>
      <c r="F13" s="36">
        <v>7.0000000000000007E-2</v>
      </c>
      <c r="G13" s="36">
        <v>7.0000000000000007E-2</v>
      </c>
      <c r="H13" s="36">
        <v>7.0000000000000007E-2</v>
      </c>
      <c r="I13" s="36">
        <v>7.0000000000000007E-2</v>
      </c>
      <c r="J13" s="36">
        <v>7.0000000000000007E-2</v>
      </c>
      <c r="K13" s="36">
        <v>7.0000000000000007E-2</v>
      </c>
      <c r="L13" s="36">
        <v>7.0000000000000007E-2</v>
      </c>
      <c r="M13" s="36">
        <v>7.0000000000000007E-2</v>
      </c>
      <c r="P13" s="17"/>
    </row>
    <row r="14" spans="1:16" x14ac:dyDescent="0.25">
      <c r="A14" s="7">
        <v>1999</v>
      </c>
      <c r="B14" s="35">
        <v>0.06</v>
      </c>
      <c r="C14" s="35">
        <v>0.06</v>
      </c>
      <c r="D14" s="35">
        <v>0.06</v>
      </c>
      <c r="E14" s="36">
        <v>7.0000000000000007E-2</v>
      </c>
      <c r="F14" s="36">
        <v>7.0000000000000007E-2</v>
      </c>
      <c r="G14" s="36">
        <v>7.0000000000000007E-2</v>
      </c>
      <c r="H14" s="36">
        <v>7.0000000000000007E-2</v>
      </c>
      <c r="I14" s="36">
        <v>7.0000000000000007E-2</v>
      </c>
      <c r="J14" s="36">
        <v>7.0000000000000007E-2</v>
      </c>
      <c r="K14" s="36">
        <v>7.0000000000000007E-2</v>
      </c>
      <c r="L14" s="36">
        <v>7.0000000000000007E-2</v>
      </c>
      <c r="M14" s="36">
        <v>7.0000000000000007E-2</v>
      </c>
      <c r="P14" s="17"/>
    </row>
    <row r="15" spans="1:16" x14ac:dyDescent="0.25">
      <c r="A15" s="7">
        <v>2000</v>
      </c>
      <c r="B15" s="35">
        <v>7.0000000000000007E-2</v>
      </c>
      <c r="C15" s="35">
        <v>7.0000000000000007E-2</v>
      </c>
      <c r="D15" s="35">
        <v>7.0000000000000007E-2</v>
      </c>
      <c r="E15" s="36">
        <v>0.08</v>
      </c>
      <c r="F15" s="36">
        <v>0.08</v>
      </c>
      <c r="G15" s="36">
        <v>0.08</v>
      </c>
      <c r="H15" s="36">
        <v>0.08</v>
      </c>
      <c r="I15" s="36">
        <v>0.08</v>
      </c>
      <c r="J15" s="36">
        <v>0.08</v>
      </c>
      <c r="K15" s="36">
        <v>0.08</v>
      </c>
      <c r="L15" s="36">
        <v>0.08</v>
      </c>
      <c r="M15" s="36">
        <v>0.08</v>
      </c>
    </row>
    <row r="16" spans="1:16" x14ac:dyDescent="0.25">
      <c r="A16" s="7">
        <v>2001</v>
      </c>
      <c r="B16" s="36">
        <v>0.08</v>
      </c>
      <c r="C16" s="36">
        <v>0.08</v>
      </c>
      <c r="D16" s="36">
        <v>0.08</v>
      </c>
      <c r="E16" s="36">
        <v>7.0000000000000007E-2</v>
      </c>
      <c r="F16" s="36">
        <v>7.0000000000000007E-2</v>
      </c>
      <c r="G16" s="36">
        <v>7.0000000000000007E-2</v>
      </c>
      <c r="H16" s="36">
        <v>0.06</v>
      </c>
      <c r="I16" s="36">
        <v>0.06</v>
      </c>
      <c r="J16" s="36">
        <v>0.06</v>
      </c>
      <c r="K16" s="36">
        <v>0.06</v>
      </c>
      <c r="L16" s="36">
        <v>0.06</v>
      </c>
      <c r="M16" s="36">
        <v>0.06</v>
      </c>
    </row>
    <row r="17" spans="1:13" x14ac:dyDescent="0.25">
      <c r="A17" s="7">
        <v>2002</v>
      </c>
      <c r="B17" s="36">
        <v>0.05</v>
      </c>
      <c r="C17" s="36">
        <v>0.05</v>
      </c>
      <c r="D17" s="36">
        <v>0.05</v>
      </c>
      <c r="E17" s="36">
        <v>0.05</v>
      </c>
      <c r="F17" s="36">
        <v>0.05</v>
      </c>
      <c r="G17" s="36">
        <v>0.05</v>
      </c>
      <c r="H17" s="36">
        <v>0.05</v>
      </c>
      <c r="I17" s="36">
        <v>0.05</v>
      </c>
      <c r="J17" s="36">
        <v>0.05</v>
      </c>
      <c r="K17" s="36">
        <v>0.05</v>
      </c>
      <c r="L17" s="36">
        <v>0.05</v>
      </c>
      <c r="M17" s="36">
        <v>0.05</v>
      </c>
    </row>
    <row r="18" spans="1:13" x14ac:dyDescent="0.25">
      <c r="A18" s="7">
        <v>2003</v>
      </c>
      <c r="B18" s="36">
        <v>0.04</v>
      </c>
      <c r="C18" s="36">
        <v>0.04</v>
      </c>
      <c r="D18" s="36">
        <v>0.04</v>
      </c>
      <c r="E18" s="36">
        <v>0.04</v>
      </c>
      <c r="F18" s="36">
        <v>0.04</v>
      </c>
      <c r="G18" s="36">
        <v>0.04</v>
      </c>
      <c r="H18" s="36">
        <v>0.04</v>
      </c>
      <c r="I18" s="36">
        <v>0.04</v>
      </c>
      <c r="J18" s="36">
        <v>0.04</v>
      </c>
      <c r="K18" s="36">
        <v>0.03</v>
      </c>
      <c r="L18" s="36">
        <v>0.03</v>
      </c>
      <c r="M18" s="36">
        <v>0.03</v>
      </c>
    </row>
    <row r="19" spans="1:13" x14ac:dyDescent="0.25">
      <c r="A19" s="7">
        <v>2004</v>
      </c>
      <c r="B19" s="36">
        <v>0.03</v>
      </c>
      <c r="C19" s="36">
        <v>0.03</v>
      </c>
      <c r="D19" s="36">
        <v>0.03</v>
      </c>
      <c r="E19" s="36">
        <v>0.04</v>
      </c>
      <c r="F19" s="36">
        <v>0.04</v>
      </c>
      <c r="G19" s="36">
        <v>0.04</v>
      </c>
      <c r="H19" s="36">
        <v>0.03</v>
      </c>
      <c r="I19" s="36">
        <v>0.03</v>
      </c>
      <c r="J19" s="36">
        <v>0.03</v>
      </c>
      <c r="K19" s="36">
        <v>0.04</v>
      </c>
      <c r="L19" s="36">
        <v>0.04</v>
      </c>
      <c r="M19" s="36">
        <v>0.04</v>
      </c>
    </row>
    <row r="20" spans="1:13" x14ac:dyDescent="0.25">
      <c r="A20" s="7">
        <v>2005</v>
      </c>
      <c r="B20" s="36">
        <v>0.04</v>
      </c>
      <c r="C20" s="36">
        <v>0.04</v>
      </c>
      <c r="D20" s="36">
        <v>0.04</v>
      </c>
      <c r="E20" s="36">
        <v>0.05</v>
      </c>
      <c r="F20" s="36">
        <v>0.05</v>
      </c>
      <c r="G20" s="36">
        <v>0.05</v>
      </c>
      <c r="H20" s="36">
        <v>0.05</v>
      </c>
      <c r="I20" s="36">
        <v>0.05</v>
      </c>
      <c r="J20" s="36">
        <v>0.05</v>
      </c>
      <c r="K20" s="36">
        <v>0.06</v>
      </c>
      <c r="L20" s="36">
        <v>0.06</v>
      </c>
      <c r="M20" s="36">
        <v>0.06</v>
      </c>
    </row>
    <row r="21" spans="1:13" x14ac:dyDescent="0.25">
      <c r="A21" s="7">
        <v>2006</v>
      </c>
      <c r="B21" s="36">
        <v>0.06</v>
      </c>
      <c r="C21" s="36">
        <v>0.06</v>
      </c>
      <c r="D21" s="36">
        <v>0.06</v>
      </c>
      <c r="E21" s="36">
        <v>0.06</v>
      </c>
      <c r="F21" s="36">
        <v>0.06</v>
      </c>
      <c r="G21" s="36">
        <v>0.06</v>
      </c>
      <c r="H21" s="36">
        <v>7.0000000000000007E-2</v>
      </c>
      <c r="I21" s="36">
        <v>7.0000000000000007E-2</v>
      </c>
      <c r="J21" s="36">
        <v>7.0000000000000007E-2</v>
      </c>
      <c r="K21" s="36">
        <v>7.0000000000000007E-2</v>
      </c>
      <c r="L21" s="36">
        <v>7.0000000000000007E-2</v>
      </c>
      <c r="M21" s="36">
        <v>7.0000000000000007E-2</v>
      </c>
    </row>
    <row r="22" spans="1:13" x14ac:dyDescent="0.25">
      <c r="A22" s="7">
        <v>2007</v>
      </c>
      <c r="B22" s="36">
        <v>7.0000000000000007E-2</v>
      </c>
      <c r="C22" s="36">
        <v>7.0000000000000007E-2</v>
      </c>
      <c r="D22" s="36">
        <v>7.0000000000000007E-2</v>
      </c>
      <c r="E22" s="36">
        <v>7.0000000000000007E-2</v>
      </c>
      <c r="F22" s="36">
        <v>7.0000000000000007E-2</v>
      </c>
      <c r="G22" s="36">
        <v>7.0000000000000007E-2</v>
      </c>
      <c r="H22" s="36">
        <v>7.0000000000000007E-2</v>
      </c>
      <c r="I22" s="36">
        <v>7.0000000000000007E-2</v>
      </c>
      <c r="J22" s="36">
        <v>7.0000000000000007E-2</v>
      </c>
      <c r="K22" s="36">
        <v>7.0000000000000007E-2</v>
      </c>
      <c r="L22" s="36">
        <v>7.0000000000000007E-2</v>
      </c>
      <c r="M22" s="36">
        <v>7.0000000000000007E-2</v>
      </c>
    </row>
    <row r="23" spans="1:13" x14ac:dyDescent="0.25">
      <c r="A23" s="7">
        <v>2008</v>
      </c>
      <c r="B23" s="36">
        <v>0.06</v>
      </c>
      <c r="C23" s="36">
        <v>0.06</v>
      </c>
      <c r="D23" s="36">
        <v>0.06</v>
      </c>
      <c r="E23" s="36">
        <v>0.05</v>
      </c>
      <c r="F23" s="36">
        <v>0.05</v>
      </c>
      <c r="G23" s="36">
        <v>0.05</v>
      </c>
      <c r="H23" s="36">
        <v>0.04</v>
      </c>
      <c r="I23" s="36">
        <v>0.04</v>
      </c>
      <c r="J23" s="36">
        <v>0.04</v>
      </c>
      <c r="K23" s="36">
        <v>0.05</v>
      </c>
      <c r="L23" s="36">
        <v>0.05</v>
      </c>
      <c r="M23" s="36">
        <v>0.05</v>
      </c>
    </row>
    <row r="24" spans="1:13" x14ac:dyDescent="0.25">
      <c r="A24" s="7">
        <v>2009</v>
      </c>
      <c r="B24" s="36">
        <v>0.04</v>
      </c>
      <c r="C24" s="36">
        <v>0.04</v>
      </c>
      <c r="D24" s="36">
        <v>0.04</v>
      </c>
      <c r="E24" s="36">
        <v>0.03</v>
      </c>
      <c r="F24" s="36">
        <v>0.03</v>
      </c>
      <c r="G24" s="36">
        <v>0.03</v>
      </c>
      <c r="H24" s="36">
        <v>0.03</v>
      </c>
      <c r="I24" s="36">
        <v>0.03</v>
      </c>
      <c r="J24" s="36">
        <v>0.03</v>
      </c>
      <c r="K24" s="36">
        <v>0.03</v>
      </c>
      <c r="L24" s="36">
        <v>0.03</v>
      </c>
      <c r="M24" s="36">
        <v>0.03</v>
      </c>
    </row>
    <row r="25" spans="1:13" x14ac:dyDescent="0.25">
      <c r="A25" s="7">
        <v>2010</v>
      </c>
      <c r="B25" s="36">
        <v>0.03</v>
      </c>
      <c r="C25" s="36">
        <v>0.03</v>
      </c>
      <c r="D25" s="36">
        <v>0.03</v>
      </c>
      <c r="E25" s="36">
        <v>0.03</v>
      </c>
      <c r="F25" s="36">
        <v>0.03</v>
      </c>
      <c r="G25" s="36">
        <v>0.03</v>
      </c>
      <c r="H25" s="36">
        <v>0.03</v>
      </c>
      <c r="I25" s="36">
        <v>0.03</v>
      </c>
      <c r="J25" s="36">
        <v>0.03</v>
      </c>
      <c r="K25" s="36">
        <v>0.03</v>
      </c>
      <c r="L25" s="36">
        <v>0.03</v>
      </c>
      <c r="M25" s="36">
        <v>0.03</v>
      </c>
    </row>
    <row r="26" spans="1:13" x14ac:dyDescent="0.25">
      <c r="A26" s="7">
        <v>2011</v>
      </c>
      <c r="B26" s="36">
        <v>0.02</v>
      </c>
      <c r="C26" s="36">
        <v>0.02</v>
      </c>
      <c r="D26" s="36">
        <v>0.02</v>
      </c>
      <c r="E26" s="36">
        <v>0.03</v>
      </c>
      <c r="F26" s="36">
        <v>0.03</v>
      </c>
      <c r="G26" s="36">
        <v>0.03</v>
      </c>
      <c r="H26" s="36">
        <v>0.03</v>
      </c>
      <c r="I26" s="36">
        <v>0.03</v>
      </c>
      <c r="J26" s="36">
        <v>0.03</v>
      </c>
      <c r="K26" s="36">
        <v>0.02</v>
      </c>
      <c r="L26" s="36">
        <v>0.02</v>
      </c>
      <c r="M26" s="36">
        <v>0.02</v>
      </c>
    </row>
    <row r="27" spans="1:13" x14ac:dyDescent="0.25">
      <c r="A27" s="7">
        <v>2012</v>
      </c>
      <c r="B27" s="36">
        <v>0.02</v>
      </c>
      <c r="C27" s="36">
        <v>0.02</v>
      </c>
      <c r="D27" s="36">
        <v>0.02</v>
      </c>
      <c r="E27" s="36">
        <v>0.02</v>
      </c>
      <c r="F27" s="36">
        <v>0.02</v>
      </c>
      <c r="G27" s="36">
        <v>0.02</v>
      </c>
      <c r="H27" s="36">
        <v>0.02</v>
      </c>
      <c r="I27" s="36">
        <v>0.02</v>
      </c>
      <c r="J27" s="36">
        <v>0.02</v>
      </c>
      <c r="K27" s="36">
        <v>0.02</v>
      </c>
      <c r="L27" s="36">
        <v>0.02</v>
      </c>
      <c r="M27" s="36">
        <v>0.02</v>
      </c>
    </row>
    <row r="28" spans="1:13" x14ac:dyDescent="0.25">
      <c r="A28" s="7">
        <v>2013</v>
      </c>
      <c r="B28" s="36">
        <v>0.02</v>
      </c>
      <c r="C28" s="36">
        <v>0.02</v>
      </c>
      <c r="D28" s="36">
        <v>0.02</v>
      </c>
      <c r="E28" s="36">
        <v>0.02</v>
      </c>
      <c r="F28" s="36">
        <v>0.02</v>
      </c>
      <c r="G28" s="36">
        <v>0.02</v>
      </c>
      <c r="H28" s="36">
        <v>0.02</v>
      </c>
      <c r="I28" s="36">
        <v>0.02</v>
      </c>
      <c r="J28" s="36">
        <v>0.02</v>
      </c>
      <c r="K28" s="36">
        <v>0.02</v>
      </c>
      <c r="L28" s="36">
        <v>0.02</v>
      </c>
      <c r="M28" s="36">
        <v>0.02</v>
      </c>
    </row>
    <row r="29" spans="1:13" x14ac:dyDescent="0.25">
      <c r="A29" s="7">
        <v>2014</v>
      </c>
      <c r="B29" s="36">
        <v>0.02</v>
      </c>
      <c r="C29" s="36">
        <v>0.02</v>
      </c>
      <c r="D29" s="36">
        <v>0.02</v>
      </c>
      <c r="E29" s="36">
        <v>0.02</v>
      </c>
      <c r="F29" s="36">
        <v>0.02</v>
      </c>
      <c r="G29" s="36">
        <v>0.02</v>
      </c>
      <c r="H29" s="36">
        <v>0.02</v>
      </c>
      <c r="I29" s="36">
        <v>0.02</v>
      </c>
      <c r="J29" s="36">
        <v>0.02</v>
      </c>
      <c r="K29" s="36">
        <v>0.02</v>
      </c>
      <c r="L29" s="36">
        <v>0.02</v>
      </c>
      <c r="M29" s="36">
        <v>0.02</v>
      </c>
    </row>
    <row r="30" spans="1:13" x14ac:dyDescent="0.25">
      <c r="A30" s="7">
        <v>2015</v>
      </c>
      <c r="B30" s="36">
        <v>0.02</v>
      </c>
      <c r="C30" s="36">
        <v>0.02</v>
      </c>
      <c r="D30" s="36">
        <v>0.02</v>
      </c>
      <c r="E30" s="36">
        <v>0.02</v>
      </c>
      <c r="F30" s="36">
        <v>0.02</v>
      </c>
      <c r="G30" s="36">
        <v>0.02</v>
      </c>
      <c r="H30" s="36">
        <v>0.02</v>
      </c>
      <c r="I30" s="36">
        <v>0.02</v>
      </c>
      <c r="J30" s="36">
        <v>0.02</v>
      </c>
      <c r="K30" s="36">
        <v>0.02</v>
      </c>
      <c r="L30" s="36">
        <v>0.02</v>
      </c>
      <c r="M30" s="36">
        <v>0.02</v>
      </c>
    </row>
    <row r="31" spans="1:13" x14ac:dyDescent="0.25">
      <c r="A31" s="7">
        <v>2016</v>
      </c>
      <c r="B31" s="36">
        <v>0.02</v>
      </c>
      <c r="C31" s="36">
        <v>0.02</v>
      </c>
      <c r="D31" s="36">
        <v>0.02</v>
      </c>
      <c r="E31" s="36">
        <v>0.03</v>
      </c>
      <c r="F31" s="36">
        <v>0.03</v>
      </c>
      <c r="G31" s="36">
        <v>0.03</v>
      </c>
      <c r="H31" s="36">
        <v>0.03</v>
      </c>
      <c r="I31" s="36">
        <v>0.03</v>
      </c>
      <c r="J31" s="36">
        <v>0.03</v>
      </c>
      <c r="K31" s="36">
        <v>0.03</v>
      </c>
      <c r="L31" s="36">
        <v>0.03</v>
      </c>
      <c r="M31" s="36">
        <v>0.03</v>
      </c>
    </row>
    <row r="32" spans="1:13" x14ac:dyDescent="0.25">
      <c r="A32" s="7">
        <v>2017</v>
      </c>
      <c r="B32" s="36">
        <v>0.03</v>
      </c>
      <c r="C32" s="36">
        <v>0.03</v>
      </c>
      <c r="D32" s="36">
        <v>0.03</v>
      </c>
      <c r="E32" s="36">
        <v>0.03</v>
      </c>
      <c r="F32" s="36">
        <v>0.03</v>
      </c>
      <c r="G32" s="36">
        <v>0.03</v>
      </c>
      <c r="H32" s="36">
        <v>0.03</v>
      </c>
      <c r="I32" s="36">
        <v>0.03</v>
      </c>
      <c r="J32" s="36">
        <v>0.03</v>
      </c>
      <c r="K32" s="36">
        <v>0.03</v>
      </c>
      <c r="L32" s="36">
        <v>0.03</v>
      </c>
      <c r="M32" s="36">
        <v>0.03</v>
      </c>
    </row>
    <row r="33" spans="1:13" x14ac:dyDescent="0.25">
      <c r="A33" s="7">
        <v>2018</v>
      </c>
      <c r="B33" s="36">
        <v>0.03</v>
      </c>
      <c r="C33" s="36">
        <v>0.03</v>
      </c>
      <c r="D33" s="36">
        <v>0.03</v>
      </c>
      <c r="E33" s="36">
        <v>0.04</v>
      </c>
      <c r="F33" s="36">
        <v>0.04</v>
      </c>
      <c r="G33" s="36">
        <v>0.04</v>
      </c>
      <c r="H33" s="36">
        <v>0.04</v>
      </c>
      <c r="I33" s="36">
        <v>0.04</v>
      </c>
      <c r="J33" s="36">
        <v>0.04</v>
      </c>
      <c r="K33" s="36">
        <v>0.04</v>
      </c>
      <c r="L33" s="36">
        <v>0.04</v>
      </c>
      <c r="M33" s="36">
        <v>0.04</v>
      </c>
    </row>
    <row r="34" spans="1:13" x14ac:dyDescent="0.25">
      <c r="A34" s="7">
        <v>2019</v>
      </c>
      <c r="B34" s="36">
        <v>0.05</v>
      </c>
      <c r="C34" s="36">
        <v>0.05</v>
      </c>
      <c r="D34" s="36">
        <v>0.05</v>
      </c>
      <c r="E34" s="36">
        <v>0.05</v>
      </c>
      <c r="F34" s="36">
        <v>0.05</v>
      </c>
      <c r="G34" s="36">
        <v>0.05</v>
      </c>
      <c r="H34" s="36">
        <v>0.04</v>
      </c>
      <c r="I34" s="36">
        <v>0.04</v>
      </c>
      <c r="J34" s="36">
        <v>0.04</v>
      </c>
      <c r="K34" s="36">
        <v>0.04</v>
      </c>
      <c r="L34" s="36">
        <v>0.04</v>
      </c>
      <c r="M34" s="36">
        <v>0.04</v>
      </c>
    </row>
    <row r="35" spans="1:13" x14ac:dyDescent="0.25">
      <c r="A35" s="7">
        <v>2020</v>
      </c>
      <c r="B35" s="36">
        <v>0.04</v>
      </c>
      <c r="C35" s="36">
        <v>0.04</v>
      </c>
      <c r="D35" s="36">
        <v>0.04</v>
      </c>
      <c r="E35" s="36">
        <v>0.04</v>
      </c>
      <c r="F35" s="36">
        <v>0.04</v>
      </c>
      <c r="G35" s="36">
        <v>0.04</v>
      </c>
      <c r="H35" s="36">
        <v>0.02</v>
      </c>
      <c r="I35" s="36">
        <v>0.02</v>
      </c>
      <c r="J35" s="36">
        <v>0.02</v>
      </c>
      <c r="K35" s="36">
        <v>0.02</v>
      </c>
      <c r="L35" s="36">
        <v>0.02</v>
      </c>
      <c r="M35" s="36">
        <v>0.02</v>
      </c>
    </row>
    <row r="36" spans="1:13" x14ac:dyDescent="0.25">
      <c r="A36" s="7">
        <v>2021</v>
      </c>
      <c r="B36" s="36">
        <v>0.02</v>
      </c>
      <c r="C36" s="36">
        <v>0.02</v>
      </c>
      <c r="D36" s="36">
        <v>0.02</v>
      </c>
      <c r="E36" s="36">
        <v>0.02</v>
      </c>
      <c r="F36" s="36">
        <v>0.02</v>
      </c>
      <c r="G36" s="36">
        <v>0.02</v>
      </c>
      <c r="H36" s="36">
        <v>0.02</v>
      </c>
      <c r="I36" s="36">
        <v>0.02</v>
      </c>
      <c r="J36" s="36">
        <v>0.02</v>
      </c>
      <c r="K36" s="36">
        <v>0.02</v>
      </c>
      <c r="L36" s="36">
        <v>0.02</v>
      </c>
      <c r="M36" s="36">
        <v>0.02</v>
      </c>
    </row>
    <row r="37" spans="1:13" x14ac:dyDescent="0.25">
      <c r="A37" s="7">
        <v>2022</v>
      </c>
      <c r="B37" s="36">
        <v>0.02</v>
      </c>
      <c r="C37" s="36">
        <v>0.02</v>
      </c>
      <c r="D37" s="36">
        <v>0.02</v>
      </c>
      <c r="E37" s="36">
        <v>0.03</v>
      </c>
      <c r="F37" s="36">
        <v>0.03</v>
      </c>
      <c r="G37" s="36">
        <v>0.03</v>
      </c>
      <c r="H37" s="36">
        <v>0.04</v>
      </c>
      <c r="I37" s="36">
        <v>0.04</v>
      </c>
      <c r="J37" s="36">
        <v>0.04</v>
      </c>
      <c r="K37" s="36">
        <v>0.05</v>
      </c>
      <c r="L37" s="36">
        <v>0.05</v>
      </c>
      <c r="M37" s="36">
        <v>0.05</v>
      </c>
    </row>
    <row r="38" spans="1:13" x14ac:dyDescent="0.25">
      <c r="A38" s="7">
        <v>2023</v>
      </c>
      <c r="B38" s="36">
        <v>0.06</v>
      </c>
      <c r="C38" s="36">
        <v>0.06</v>
      </c>
      <c r="D38" s="36">
        <v>0.06</v>
      </c>
      <c r="E38" s="36">
        <v>0.06</v>
      </c>
      <c r="F38" s="36">
        <v>0.06</v>
      </c>
      <c r="G38" s="36">
        <v>0.06</v>
      </c>
      <c r="H38" s="36">
        <v>0.06</v>
      </c>
      <c r="I38" s="36">
        <v>0.06</v>
      </c>
      <c r="J38" s="36">
        <v>0.06</v>
      </c>
      <c r="K38" s="36">
        <v>7.0000000000000007E-2</v>
      </c>
      <c r="L38" s="36">
        <v>7.0000000000000007E-2</v>
      </c>
      <c r="M38" s="36">
        <v>7.0000000000000007E-2</v>
      </c>
    </row>
    <row r="39" spans="1:13" x14ac:dyDescent="0.25">
      <c r="A39" s="7">
        <v>2024</v>
      </c>
      <c r="B39" s="36">
        <v>7.0000000000000007E-2</v>
      </c>
      <c r="C39" s="36">
        <v>7.0000000000000007E-2</v>
      </c>
      <c r="D39" s="36">
        <v>7.0000000000000007E-2</v>
      </c>
      <c r="E39" s="36">
        <v>7.0000000000000007E-2</v>
      </c>
      <c r="F39" s="36">
        <v>7.0000000000000007E-2</v>
      </c>
      <c r="G39" s="36">
        <v>7.0000000000000007E-2</v>
      </c>
      <c r="H39" s="36">
        <v>7.0000000000000007E-2</v>
      </c>
      <c r="I39" s="36">
        <v>7.0000000000000007E-2</v>
      </c>
      <c r="J39" s="36">
        <v>7.0000000000000007E-2</v>
      </c>
      <c r="K39" s="36">
        <v>7.0000000000000007E-2</v>
      </c>
      <c r="L39" s="36">
        <v>7.0000000000000007E-2</v>
      </c>
      <c r="M39" s="36">
        <v>7.0000000000000007E-2</v>
      </c>
    </row>
    <row r="40" spans="1:13" x14ac:dyDescent="0.25">
      <c r="A40" s="7">
        <v>2025</v>
      </c>
      <c r="B40" s="36">
        <v>0.06</v>
      </c>
      <c r="C40" s="36">
        <v>0.06</v>
      </c>
      <c r="D40" s="36">
        <v>0.06</v>
      </c>
      <c r="E40" s="36">
        <v>0.06</v>
      </c>
      <c r="F40" s="36">
        <v>0.06</v>
      </c>
      <c r="G40" s="36">
        <v>0.06</v>
      </c>
      <c r="H40" s="36">
        <v>0.06</v>
      </c>
      <c r="I40" s="36">
        <v>0.06</v>
      </c>
      <c r="J40" s="36">
        <v>0.06</v>
      </c>
      <c r="K40" s="36">
        <v>0.06</v>
      </c>
      <c r="L40" s="36">
        <v>0.06</v>
      </c>
      <c r="M40" s="36">
        <v>0.06</v>
      </c>
    </row>
    <row r="41" spans="1:13" x14ac:dyDescent="0.25">
      <c r="A41" s="7">
        <v>2026</v>
      </c>
      <c r="B41" s="36" t="s">
        <v>104</v>
      </c>
      <c r="C41" s="36" t="s">
        <v>104</v>
      </c>
      <c r="D41" s="36" t="s">
        <v>104</v>
      </c>
      <c r="E41" s="36" t="s">
        <v>104</v>
      </c>
      <c r="F41" s="36" t="s">
        <v>104</v>
      </c>
      <c r="G41" s="36" t="s">
        <v>104</v>
      </c>
      <c r="H41" s="36" t="s">
        <v>104</v>
      </c>
      <c r="I41" s="36" t="s">
        <v>104</v>
      </c>
      <c r="J41" s="36" t="s">
        <v>104</v>
      </c>
      <c r="K41" s="36" t="s">
        <v>104</v>
      </c>
      <c r="L41" s="36" t="s">
        <v>104</v>
      </c>
      <c r="M41" s="36" t="s">
        <v>104</v>
      </c>
    </row>
    <row r="42" spans="1:13" x14ac:dyDescent="0.25">
      <c r="A42" s="7">
        <v>2027</v>
      </c>
      <c r="B42" s="36" t="s">
        <v>104</v>
      </c>
      <c r="C42" s="36" t="s">
        <v>104</v>
      </c>
      <c r="D42" s="36" t="s">
        <v>104</v>
      </c>
      <c r="E42" s="36" t="s">
        <v>104</v>
      </c>
      <c r="F42" s="36" t="s">
        <v>104</v>
      </c>
      <c r="G42" s="36" t="s">
        <v>104</v>
      </c>
      <c r="H42" s="36" t="s">
        <v>104</v>
      </c>
      <c r="I42" s="36" t="s">
        <v>104</v>
      </c>
      <c r="J42" s="36" t="s">
        <v>104</v>
      </c>
      <c r="K42" s="36" t="s">
        <v>104</v>
      </c>
      <c r="L42" s="36" t="s">
        <v>104</v>
      </c>
      <c r="M42" s="36" t="s">
        <v>104</v>
      </c>
    </row>
    <row r="43" spans="1:13" x14ac:dyDescent="0.25">
      <c r="A43" s="7">
        <v>2028</v>
      </c>
      <c r="B43" s="36" t="s">
        <v>104</v>
      </c>
      <c r="C43" s="36" t="s">
        <v>104</v>
      </c>
      <c r="D43" s="36" t="s">
        <v>104</v>
      </c>
      <c r="E43" s="36" t="s">
        <v>104</v>
      </c>
      <c r="F43" s="36" t="s">
        <v>104</v>
      </c>
      <c r="G43" s="36" t="s">
        <v>104</v>
      </c>
      <c r="H43" s="36" t="s">
        <v>104</v>
      </c>
      <c r="I43" s="36" t="s">
        <v>104</v>
      </c>
      <c r="J43" s="36" t="s">
        <v>104</v>
      </c>
      <c r="K43" s="36" t="s">
        <v>104</v>
      </c>
      <c r="L43" s="36" t="s">
        <v>104</v>
      </c>
      <c r="M43" s="36" t="s">
        <v>104</v>
      </c>
    </row>
    <row r="44" spans="1:13" x14ac:dyDescent="0.25">
      <c r="A44" s="7">
        <v>2029</v>
      </c>
      <c r="B44" s="36" t="s">
        <v>104</v>
      </c>
      <c r="C44" s="36" t="s">
        <v>104</v>
      </c>
      <c r="D44" s="36" t="s">
        <v>104</v>
      </c>
      <c r="E44" s="36" t="s">
        <v>104</v>
      </c>
      <c r="F44" s="36" t="s">
        <v>104</v>
      </c>
      <c r="G44" s="36" t="s">
        <v>104</v>
      </c>
      <c r="H44" s="36" t="s">
        <v>104</v>
      </c>
      <c r="I44" s="36" t="s">
        <v>104</v>
      </c>
      <c r="J44" s="36" t="s">
        <v>104</v>
      </c>
      <c r="K44" s="36" t="s">
        <v>104</v>
      </c>
      <c r="L44" s="36" t="s">
        <v>104</v>
      </c>
      <c r="M44" s="36" t="s">
        <v>104</v>
      </c>
    </row>
    <row r="45" spans="1:13" x14ac:dyDescent="0.25">
      <c r="A45" s="7">
        <v>2030</v>
      </c>
      <c r="B45" s="36" t="s">
        <v>104</v>
      </c>
      <c r="C45" s="36" t="s">
        <v>104</v>
      </c>
      <c r="D45" s="36" t="s">
        <v>104</v>
      </c>
      <c r="E45" s="36" t="s">
        <v>104</v>
      </c>
      <c r="F45" s="36" t="s">
        <v>104</v>
      </c>
      <c r="G45" s="36" t="s">
        <v>104</v>
      </c>
      <c r="H45" s="36" t="s">
        <v>104</v>
      </c>
      <c r="I45" s="36" t="s">
        <v>104</v>
      </c>
      <c r="J45" s="36" t="s">
        <v>104</v>
      </c>
      <c r="K45" s="36" t="s">
        <v>104</v>
      </c>
      <c r="L45" s="36" t="s">
        <v>104</v>
      </c>
      <c r="M45" s="36" t="s">
        <v>104</v>
      </c>
    </row>
    <row r="46" spans="1:13" x14ac:dyDescent="0.25">
      <c r="A46" s="7">
        <v>2031</v>
      </c>
      <c r="B46" s="36" t="s">
        <v>104</v>
      </c>
      <c r="C46" s="36" t="s">
        <v>104</v>
      </c>
      <c r="D46" s="36" t="s">
        <v>104</v>
      </c>
      <c r="E46" s="36" t="s">
        <v>104</v>
      </c>
      <c r="F46" s="36" t="s">
        <v>104</v>
      </c>
      <c r="G46" s="36" t="s">
        <v>104</v>
      </c>
      <c r="H46" s="36" t="s">
        <v>104</v>
      </c>
      <c r="I46" s="36" t="s">
        <v>104</v>
      </c>
      <c r="J46" s="36" t="s">
        <v>104</v>
      </c>
      <c r="K46" s="36" t="s">
        <v>104</v>
      </c>
      <c r="L46" s="36" t="s">
        <v>104</v>
      </c>
      <c r="M46" s="36" t="s">
        <v>104</v>
      </c>
    </row>
    <row r="47" spans="1:13" x14ac:dyDescent="0.25">
      <c r="A47" s="7">
        <v>2032</v>
      </c>
      <c r="B47" s="36" t="s">
        <v>104</v>
      </c>
      <c r="C47" s="36" t="s">
        <v>104</v>
      </c>
      <c r="D47" s="36" t="s">
        <v>104</v>
      </c>
      <c r="E47" s="36" t="s">
        <v>104</v>
      </c>
      <c r="F47" s="36" t="s">
        <v>104</v>
      </c>
      <c r="G47" s="36" t="s">
        <v>104</v>
      </c>
      <c r="H47" s="36" t="s">
        <v>104</v>
      </c>
      <c r="I47" s="36" t="s">
        <v>104</v>
      </c>
      <c r="J47" s="36" t="s">
        <v>104</v>
      </c>
      <c r="K47" s="36" t="s">
        <v>104</v>
      </c>
      <c r="L47" s="36" t="s">
        <v>104</v>
      </c>
      <c r="M47" s="36" t="s">
        <v>104</v>
      </c>
    </row>
    <row r="48" spans="1:13" x14ac:dyDescent="0.25">
      <c r="A48" s="7">
        <v>2033</v>
      </c>
      <c r="B48" s="36" t="s">
        <v>104</v>
      </c>
      <c r="C48" s="36" t="s">
        <v>104</v>
      </c>
      <c r="D48" s="36" t="s">
        <v>104</v>
      </c>
      <c r="E48" s="36" t="s">
        <v>104</v>
      </c>
      <c r="F48" s="36" t="s">
        <v>104</v>
      </c>
      <c r="G48" s="36" t="s">
        <v>104</v>
      </c>
      <c r="H48" s="36" t="s">
        <v>104</v>
      </c>
      <c r="I48" s="36" t="s">
        <v>104</v>
      </c>
      <c r="J48" s="36" t="s">
        <v>104</v>
      </c>
      <c r="K48" s="36" t="s">
        <v>104</v>
      </c>
      <c r="L48" s="36" t="s">
        <v>104</v>
      </c>
      <c r="M48" s="36" t="s">
        <v>104</v>
      </c>
    </row>
    <row r="49" spans="1:13" x14ac:dyDescent="0.25">
      <c r="A49" s="7">
        <v>2034</v>
      </c>
      <c r="B49" s="36" t="s">
        <v>104</v>
      </c>
      <c r="C49" s="36" t="s">
        <v>104</v>
      </c>
      <c r="D49" s="36" t="s">
        <v>104</v>
      </c>
      <c r="E49" s="36" t="s">
        <v>104</v>
      </c>
      <c r="F49" s="36" t="s">
        <v>104</v>
      </c>
      <c r="G49" s="36" t="s">
        <v>104</v>
      </c>
      <c r="H49" s="36" t="s">
        <v>104</v>
      </c>
      <c r="I49" s="36" t="s">
        <v>104</v>
      </c>
      <c r="J49" s="36" t="s">
        <v>104</v>
      </c>
      <c r="K49" s="36" t="s">
        <v>104</v>
      </c>
      <c r="L49" s="36" t="s">
        <v>104</v>
      </c>
      <c r="M49" s="36" t="s">
        <v>104</v>
      </c>
    </row>
    <row r="50" spans="1:13" x14ac:dyDescent="0.25">
      <c r="A50" s="7">
        <v>2035</v>
      </c>
      <c r="B50" s="36" t="s">
        <v>104</v>
      </c>
      <c r="C50" s="36" t="s">
        <v>104</v>
      </c>
      <c r="D50" s="36" t="s">
        <v>104</v>
      </c>
      <c r="E50" s="36" t="s">
        <v>104</v>
      </c>
      <c r="F50" s="36" t="s">
        <v>104</v>
      </c>
      <c r="G50" s="36" t="s">
        <v>104</v>
      </c>
      <c r="H50" s="36" t="s">
        <v>104</v>
      </c>
      <c r="I50" s="36" t="s">
        <v>104</v>
      </c>
      <c r="J50" s="36" t="s">
        <v>104</v>
      </c>
      <c r="K50" s="36" t="s">
        <v>104</v>
      </c>
      <c r="L50" s="36" t="s">
        <v>104</v>
      </c>
      <c r="M50" s="36" t="s">
        <v>104</v>
      </c>
    </row>
    <row r="51" spans="1:13" x14ac:dyDescent="0.25">
      <c r="A51" s="7">
        <v>2036</v>
      </c>
      <c r="B51" s="36" t="s">
        <v>104</v>
      </c>
      <c r="C51" s="36" t="s">
        <v>104</v>
      </c>
      <c r="D51" s="36" t="s">
        <v>104</v>
      </c>
      <c r="E51" s="36" t="s">
        <v>104</v>
      </c>
      <c r="F51" s="36" t="s">
        <v>104</v>
      </c>
      <c r="G51" s="36" t="s">
        <v>104</v>
      </c>
      <c r="H51" s="36" t="s">
        <v>104</v>
      </c>
      <c r="I51" s="36" t="s">
        <v>104</v>
      </c>
      <c r="J51" s="36" t="s">
        <v>104</v>
      </c>
      <c r="K51" s="36" t="s">
        <v>104</v>
      </c>
      <c r="L51" s="36" t="s">
        <v>104</v>
      </c>
      <c r="M51" s="36" t="s">
        <v>104</v>
      </c>
    </row>
    <row r="52" spans="1:13" x14ac:dyDescent="0.25">
      <c r="A52" s="7">
        <v>2037</v>
      </c>
      <c r="B52" s="36" t="s">
        <v>104</v>
      </c>
      <c r="C52" s="36" t="s">
        <v>104</v>
      </c>
      <c r="D52" s="36" t="s">
        <v>104</v>
      </c>
      <c r="E52" s="36" t="s">
        <v>104</v>
      </c>
      <c r="F52" s="36" t="s">
        <v>104</v>
      </c>
      <c r="G52" s="36" t="s">
        <v>104</v>
      </c>
      <c r="H52" s="36" t="s">
        <v>104</v>
      </c>
      <c r="I52" s="36" t="s">
        <v>104</v>
      </c>
      <c r="J52" s="36" t="s">
        <v>104</v>
      </c>
      <c r="K52" s="36" t="s">
        <v>104</v>
      </c>
      <c r="L52" s="36" t="s">
        <v>104</v>
      </c>
      <c r="M52" s="36" t="s">
        <v>104</v>
      </c>
    </row>
    <row r="53" spans="1:13" x14ac:dyDescent="0.25">
      <c r="A53" s="7">
        <v>2038</v>
      </c>
      <c r="B53" s="36" t="s">
        <v>104</v>
      </c>
      <c r="C53" s="36" t="s">
        <v>104</v>
      </c>
      <c r="D53" s="36" t="s">
        <v>104</v>
      </c>
      <c r="E53" s="36" t="s">
        <v>104</v>
      </c>
      <c r="F53" s="36" t="s">
        <v>104</v>
      </c>
      <c r="G53" s="36" t="s">
        <v>104</v>
      </c>
      <c r="H53" s="36" t="s">
        <v>104</v>
      </c>
      <c r="I53" s="36" t="s">
        <v>104</v>
      </c>
      <c r="J53" s="36" t="s">
        <v>104</v>
      </c>
      <c r="K53" s="36" t="s">
        <v>104</v>
      </c>
      <c r="L53" s="36" t="s">
        <v>104</v>
      </c>
      <c r="M53" s="36" t="s">
        <v>104</v>
      </c>
    </row>
    <row r="54" spans="1:13" x14ac:dyDescent="0.25">
      <c r="A54" s="7">
        <v>2039</v>
      </c>
      <c r="B54" s="36" t="s">
        <v>104</v>
      </c>
      <c r="C54" s="36" t="s">
        <v>104</v>
      </c>
      <c r="D54" s="36" t="s">
        <v>104</v>
      </c>
      <c r="E54" s="36" t="s">
        <v>104</v>
      </c>
      <c r="F54" s="36" t="s">
        <v>104</v>
      </c>
      <c r="G54" s="36" t="s">
        <v>104</v>
      </c>
      <c r="H54" s="36" t="s">
        <v>104</v>
      </c>
      <c r="I54" s="36" t="s">
        <v>104</v>
      </c>
      <c r="J54" s="36" t="s">
        <v>104</v>
      </c>
      <c r="K54" s="36" t="s">
        <v>104</v>
      </c>
      <c r="L54" s="36" t="s">
        <v>104</v>
      </c>
      <c r="M54" s="36" t="s">
        <v>104</v>
      </c>
    </row>
    <row r="55" spans="1:13" x14ac:dyDescent="0.25">
      <c r="A55" s="7">
        <v>2040</v>
      </c>
      <c r="B55" s="36" t="s">
        <v>104</v>
      </c>
      <c r="C55" s="36" t="s">
        <v>104</v>
      </c>
      <c r="D55" s="36" t="s">
        <v>104</v>
      </c>
      <c r="E55" s="36" t="s">
        <v>104</v>
      </c>
      <c r="F55" s="36" t="s">
        <v>104</v>
      </c>
      <c r="G55" s="36" t="s">
        <v>104</v>
      </c>
      <c r="H55" s="36" t="s">
        <v>104</v>
      </c>
      <c r="I55" s="36" t="s">
        <v>104</v>
      </c>
      <c r="J55" s="36" t="s">
        <v>104</v>
      </c>
      <c r="K55" s="36" t="s">
        <v>104</v>
      </c>
      <c r="L55" s="36" t="s">
        <v>104</v>
      </c>
      <c r="M55" s="36" t="s">
        <v>104</v>
      </c>
    </row>
  </sheetData>
  <sheetProtection algorithmName="SHA-512" hashValue="MhXO6BnySjbBfB5xGRLyAfYu2erPYEYmhBQXp0p6XgZKWBA6St/D0qQQfVUWDow0PMqsAeZ7HScV3YLfojt8sQ==" saltValue="HXiE4JXg7ZXd7dBFivVJpA==" spinCount="100000" sheet="1" objects="1" scenarios="1" formatColumns="0" formatRows="0"/>
  <mergeCells count="1">
    <mergeCell ref="A1:F1"/>
  </mergeCells>
  <phoneticPr fontId="3" type="noConversion"/>
  <pageMargins left="0.7" right="0.7" top="0.75" bottom="0.75" header="0.3" footer="0.3"/>
  <pageSetup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9745-513F-4AD7-9B8F-8F1028A59F8F}">
  <dimension ref="A1:P55"/>
  <sheetViews>
    <sheetView zoomScaleNormal="100" workbookViewId="0">
      <pane ySplit="4" topLeftCell="A5" activePane="bottomLeft" state="frozen"/>
      <selection sqref="A1:F1"/>
      <selection pane="bottomLeft" sqref="A1:F1"/>
    </sheetView>
  </sheetViews>
  <sheetFormatPr defaultRowHeight="15" x14ac:dyDescent="0.25"/>
  <cols>
    <col min="1" max="1" width="8.7109375" style="9"/>
    <col min="2" max="13" width="7.7109375" style="9" customWidth="1"/>
  </cols>
  <sheetData>
    <row r="1" spans="1:16" ht="26.25" x14ac:dyDescent="0.4">
      <c r="A1" s="138" t="s">
        <v>10</v>
      </c>
      <c r="B1" s="139"/>
      <c r="C1" s="139"/>
      <c r="D1" s="139"/>
      <c r="E1" s="139"/>
      <c r="F1" s="139"/>
      <c r="G1" s="139"/>
      <c r="H1" s="139"/>
      <c r="I1" s="140"/>
    </row>
    <row r="4" spans="1:16" x14ac:dyDescent="0.25">
      <c r="A4" s="7" t="s">
        <v>3</v>
      </c>
      <c r="B4" s="7" t="s">
        <v>60</v>
      </c>
      <c r="C4" s="7" t="s">
        <v>61</v>
      </c>
      <c r="D4" s="7" t="s">
        <v>62</v>
      </c>
      <c r="E4" s="7" t="s">
        <v>63</v>
      </c>
      <c r="F4" s="7" t="s">
        <v>4</v>
      </c>
      <c r="G4" s="7" t="s">
        <v>64</v>
      </c>
      <c r="H4" s="7" t="s">
        <v>65</v>
      </c>
      <c r="I4" s="7" t="s">
        <v>66</v>
      </c>
      <c r="J4" s="7" t="s">
        <v>67</v>
      </c>
      <c r="K4" s="7" t="s">
        <v>68</v>
      </c>
      <c r="L4" s="7" t="s">
        <v>69</v>
      </c>
      <c r="M4" s="7" t="s">
        <v>70</v>
      </c>
      <c r="P4" s="17"/>
    </row>
    <row r="5" spans="1:16" x14ac:dyDescent="0.25">
      <c r="A5" s="7">
        <v>1990</v>
      </c>
      <c r="B5" s="35">
        <v>0.1</v>
      </c>
      <c r="C5" s="35">
        <v>0.1</v>
      </c>
      <c r="D5" s="35">
        <v>0.1</v>
      </c>
      <c r="E5" s="36">
        <v>0.1</v>
      </c>
      <c r="F5" s="36">
        <v>0.1</v>
      </c>
      <c r="G5" s="36">
        <v>0.1</v>
      </c>
      <c r="H5" s="36">
        <v>0.1</v>
      </c>
      <c r="I5" s="36">
        <v>0.1</v>
      </c>
      <c r="J5" s="36">
        <v>0.1</v>
      </c>
      <c r="K5" s="36">
        <v>0.1</v>
      </c>
      <c r="L5" s="36">
        <v>0.1</v>
      </c>
      <c r="M5" s="36">
        <v>0.1</v>
      </c>
      <c r="P5" s="17"/>
    </row>
    <row r="6" spans="1:16" x14ac:dyDescent="0.25">
      <c r="A6" s="7">
        <v>1991</v>
      </c>
      <c r="B6" s="35">
        <v>0.1</v>
      </c>
      <c r="C6" s="35">
        <v>0.1</v>
      </c>
      <c r="D6" s="35">
        <v>0.1</v>
      </c>
      <c r="E6" s="36">
        <v>0.09</v>
      </c>
      <c r="F6" s="36">
        <v>0.09</v>
      </c>
      <c r="G6" s="36">
        <v>0.09</v>
      </c>
      <c r="H6" s="36">
        <v>0.09</v>
      </c>
      <c r="I6" s="36">
        <v>0.09</v>
      </c>
      <c r="J6" s="36">
        <v>0.09</v>
      </c>
      <c r="K6" s="36">
        <v>0.09</v>
      </c>
      <c r="L6" s="36">
        <v>0.09</v>
      </c>
      <c r="M6" s="36">
        <v>0.09</v>
      </c>
      <c r="P6" s="17"/>
    </row>
    <row r="7" spans="1:16" x14ac:dyDescent="0.25">
      <c r="A7" s="7">
        <v>1992</v>
      </c>
      <c r="B7" s="35">
        <v>0.08</v>
      </c>
      <c r="C7" s="35">
        <v>0.08</v>
      </c>
      <c r="D7" s="35">
        <v>0.08</v>
      </c>
      <c r="E7" s="36">
        <v>7.0000000000000007E-2</v>
      </c>
      <c r="F7" s="36">
        <v>7.0000000000000007E-2</v>
      </c>
      <c r="G7" s="36">
        <v>7.0000000000000007E-2</v>
      </c>
      <c r="H7" s="36">
        <v>7.0000000000000007E-2</v>
      </c>
      <c r="I7" s="36">
        <v>7.0000000000000007E-2</v>
      </c>
      <c r="J7" s="36">
        <v>7.0000000000000007E-2</v>
      </c>
      <c r="K7" s="36">
        <v>0.06</v>
      </c>
      <c r="L7" s="36">
        <v>0.06</v>
      </c>
      <c r="M7" s="36">
        <v>0.06</v>
      </c>
      <c r="O7" s="70"/>
      <c r="P7" s="70"/>
    </row>
    <row r="8" spans="1:16" x14ac:dyDescent="0.25">
      <c r="A8" s="7">
        <v>1993</v>
      </c>
      <c r="B8" s="35">
        <v>0.06</v>
      </c>
      <c r="C8" s="35">
        <v>0.06</v>
      </c>
      <c r="D8" s="35">
        <v>0.06</v>
      </c>
      <c r="E8" s="36">
        <v>0.06</v>
      </c>
      <c r="F8" s="36">
        <v>0.06</v>
      </c>
      <c r="G8" s="36">
        <v>0.06</v>
      </c>
      <c r="H8" s="36">
        <v>0.06</v>
      </c>
      <c r="I8" s="36">
        <v>0.06</v>
      </c>
      <c r="J8" s="36">
        <v>0.06</v>
      </c>
      <c r="K8" s="36">
        <v>0.06</v>
      </c>
      <c r="L8" s="36">
        <v>0.06</v>
      </c>
      <c r="M8" s="36">
        <v>0.06</v>
      </c>
      <c r="P8" s="17"/>
    </row>
    <row r="9" spans="1:16" x14ac:dyDescent="0.25">
      <c r="A9" s="7">
        <v>1994</v>
      </c>
      <c r="B9" s="35">
        <v>0.06</v>
      </c>
      <c r="C9" s="35">
        <v>0.06</v>
      </c>
      <c r="D9" s="35">
        <v>0.06</v>
      </c>
      <c r="E9" s="36">
        <v>0.06</v>
      </c>
      <c r="F9" s="36">
        <v>0.06</v>
      </c>
      <c r="G9" s="36">
        <v>0.06</v>
      </c>
      <c r="H9" s="36">
        <v>7.0000000000000007E-2</v>
      </c>
      <c r="I9" s="36">
        <v>7.0000000000000007E-2</v>
      </c>
      <c r="J9" s="36">
        <v>7.0000000000000007E-2</v>
      </c>
      <c r="K9" s="36">
        <v>0.08</v>
      </c>
      <c r="L9" s="36">
        <v>0.08</v>
      </c>
      <c r="M9" s="36">
        <v>0.08</v>
      </c>
      <c r="P9" s="17"/>
    </row>
    <row r="10" spans="1:16" x14ac:dyDescent="0.25">
      <c r="A10" s="7">
        <v>1995</v>
      </c>
      <c r="B10" s="37">
        <v>6.5000000000000002E-2</v>
      </c>
      <c r="C10" s="37">
        <v>6.5000000000000002E-2</v>
      </c>
      <c r="D10" s="37">
        <v>6.5000000000000002E-2</v>
      </c>
      <c r="E10" s="18">
        <v>7.4999999999999997E-2</v>
      </c>
      <c r="F10" s="18">
        <v>7.4999999999999997E-2</v>
      </c>
      <c r="G10" s="18">
        <v>7.4999999999999997E-2</v>
      </c>
      <c r="H10" s="18">
        <v>6.5000000000000002E-2</v>
      </c>
      <c r="I10" s="18">
        <v>6.5000000000000002E-2</v>
      </c>
      <c r="J10" s="18">
        <v>6.5000000000000002E-2</v>
      </c>
      <c r="K10" s="18">
        <v>6.5000000000000002E-2</v>
      </c>
      <c r="L10" s="18">
        <v>6.5000000000000002E-2</v>
      </c>
      <c r="M10" s="18">
        <v>6.5000000000000002E-2</v>
      </c>
      <c r="N10" s="87" t="s">
        <v>24</v>
      </c>
      <c r="O10" s="87"/>
      <c r="P10" s="90"/>
    </row>
    <row r="11" spans="1:16" x14ac:dyDescent="0.25">
      <c r="A11" s="7">
        <v>1996</v>
      </c>
      <c r="B11" s="37">
        <v>6.5000000000000002E-2</v>
      </c>
      <c r="C11" s="37">
        <v>6.5000000000000002E-2</v>
      </c>
      <c r="D11" s="37">
        <v>6.5000000000000002E-2</v>
      </c>
      <c r="E11" s="18">
        <v>5.5E-2</v>
      </c>
      <c r="F11" s="18">
        <v>5.5E-2</v>
      </c>
      <c r="G11" s="18">
        <v>5.5E-2</v>
      </c>
      <c r="H11" s="18">
        <v>6.5000000000000002E-2</v>
      </c>
      <c r="I11" s="18">
        <v>6.5000000000000002E-2</v>
      </c>
      <c r="J11" s="18">
        <v>6.5000000000000002E-2</v>
      </c>
      <c r="K11" s="18">
        <v>6.5000000000000002E-2</v>
      </c>
      <c r="L11" s="18">
        <v>6.5000000000000002E-2</v>
      </c>
      <c r="M11" s="18">
        <v>6.5000000000000002E-2</v>
      </c>
      <c r="P11" s="17"/>
    </row>
    <row r="12" spans="1:16" x14ac:dyDescent="0.25">
      <c r="A12" s="7">
        <v>1997</v>
      </c>
      <c r="B12" s="37">
        <v>6.5000000000000002E-2</v>
      </c>
      <c r="C12" s="37">
        <v>6.5000000000000002E-2</v>
      </c>
      <c r="D12" s="37">
        <v>6.5000000000000002E-2</v>
      </c>
      <c r="E12" s="37">
        <v>6.5000000000000002E-2</v>
      </c>
      <c r="F12" s="37">
        <v>6.5000000000000002E-2</v>
      </c>
      <c r="G12" s="37">
        <v>6.5000000000000002E-2</v>
      </c>
      <c r="H12" s="37">
        <v>6.5000000000000002E-2</v>
      </c>
      <c r="I12" s="37">
        <v>6.5000000000000002E-2</v>
      </c>
      <c r="J12" s="37">
        <v>6.5000000000000002E-2</v>
      </c>
      <c r="K12" s="37">
        <v>6.5000000000000002E-2</v>
      </c>
      <c r="L12" s="37">
        <v>6.5000000000000002E-2</v>
      </c>
      <c r="M12" s="37">
        <v>6.5000000000000002E-2</v>
      </c>
      <c r="P12" s="17"/>
    </row>
    <row r="13" spans="1:16" x14ac:dyDescent="0.25">
      <c r="A13" s="7">
        <v>1998</v>
      </c>
      <c r="B13" s="37">
        <v>6.5000000000000002E-2</v>
      </c>
      <c r="C13" s="37">
        <v>6.5000000000000002E-2</v>
      </c>
      <c r="D13" s="37">
        <v>6.5000000000000002E-2</v>
      </c>
      <c r="E13" s="18">
        <v>5.5E-2</v>
      </c>
      <c r="F13" s="18">
        <v>5.5E-2</v>
      </c>
      <c r="G13" s="18">
        <v>5.5E-2</v>
      </c>
      <c r="H13" s="18">
        <v>5.5E-2</v>
      </c>
      <c r="I13" s="18">
        <v>5.5E-2</v>
      </c>
      <c r="J13" s="18">
        <v>5.5E-2</v>
      </c>
      <c r="K13" s="18">
        <v>5.5E-2</v>
      </c>
      <c r="L13" s="18">
        <v>5.5E-2</v>
      </c>
      <c r="M13" s="18">
        <v>5.5E-2</v>
      </c>
      <c r="P13" s="17"/>
    </row>
    <row r="14" spans="1:16" x14ac:dyDescent="0.25">
      <c r="A14" s="7">
        <v>1999</v>
      </c>
      <c r="B14" s="37">
        <v>4.4999999999999998E-2</v>
      </c>
      <c r="C14" s="37">
        <v>4.4999999999999998E-2</v>
      </c>
      <c r="D14" s="37">
        <v>4.4999999999999998E-2</v>
      </c>
      <c r="E14" s="18">
        <v>5.5E-2</v>
      </c>
      <c r="F14" s="18">
        <v>5.5E-2</v>
      </c>
      <c r="G14" s="18">
        <v>5.5E-2</v>
      </c>
      <c r="H14" s="18">
        <v>5.5E-2</v>
      </c>
      <c r="I14" s="18">
        <v>5.5E-2</v>
      </c>
      <c r="J14" s="18">
        <v>5.5E-2</v>
      </c>
      <c r="K14" s="18">
        <v>5.5E-2</v>
      </c>
      <c r="L14" s="18">
        <v>5.5E-2</v>
      </c>
      <c r="M14" s="18">
        <v>5.5E-2</v>
      </c>
      <c r="P14" s="17"/>
    </row>
    <row r="15" spans="1:16" x14ac:dyDescent="0.25">
      <c r="A15" s="7">
        <v>2000</v>
      </c>
      <c r="B15" s="18">
        <v>5.5E-2</v>
      </c>
      <c r="C15" s="18">
        <v>5.5E-2</v>
      </c>
      <c r="D15" s="18">
        <v>5.5E-2</v>
      </c>
      <c r="E15" s="18">
        <v>6.5000000000000002E-2</v>
      </c>
      <c r="F15" s="18">
        <v>6.5000000000000002E-2</v>
      </c>
      <c r="G15" s="18">
        <v>6.5000000000000002E-2</v>
      </c>
      <c r="H15" s="18">
        <v>6.5000000000000002E-2</v>
      </c>
      <c r="I15" s="18">
        <v>6.5000000000000002E-2</v>
      </c>
      <c r="J15" s="18">
        <v>6.5000000000000002E-2</v>
      </c>
      <c r="K15" s="18">
        <v>6.5000000000000002E-2</v>
      </c>
      <c r="L15" s="18">
        <v>6.5000000000000002E-2</v>
      </c>
      <c r="M15" s="18">
        <v>6.5000000000000002E-2</v>
      </c>
    </row>
    <row r="16" spans="1:16" x14ac:dyDescent="0.25">
      <c r="A16" s="7">
        <v>2001</v>
      </c>
      <c r="B16" s="18">
        <v>6.5000000000000002E-2</v>
      </c>
      <c r="C16" s="18">
        <v>6.5000000000000002E-2</v>
      </c>
      <c r="D16" s="18">
        <v>6.5000000000000002E-2</v>
      </c>
      <c r="E16" s="18">
        <v>5.5E-2</v>
      </c>
      <c r="F16" s="18">
        <v>5.5E-2</v>
      </c>
      <c r="G16" s="18">
        <v>5.5E-2</v>
      </c>
      <c r="H16" s="18">
        <v>4.4999999999999998E-2</v>
      </c>
      <c r="I16" s="18">
        <v>4.4999999999999998E-2</v>
      </c>
      <c r="J16" s="18">
        <v>4.4999999999999998E-2</v>
      </c>
      <c r="K16" s="18">
        <v>4.4999999999999998E-2</v>
      </c>
      <c r="L16" s="18">
        <v>4.4999999999999998E-2</v>
      </c>
      <c r="M16" s="18">
        <v>4.4999999999999998E-2</v>
      </c>
    </row>
    <row r="17" spans="1:13" x14ac:dyDescent="0.25">
      <c r="A17" s="7">
        <v>2002</v>
      </c>
      <c r="B17" s="18">
        <v>3.5000000000000003E-2</v>
      </c>
      <c r="C17" s="18">
        <v>3.5000000000000003E-2</v>
      </c>
      <c r="D17" s="18">
        <v>3.5000000000000003E-2</v>
      </c>
      <c r="E17" s="18">
        <v>3.5000000000000003E-2</v>
      </c>
      <c r="F17" s="18">
        <v>3.5000000000000003E-2</v>
      </c>
      <c r="G17" s="18">
        <v>3.5000000000000003E-2</v>
      </c>
      <c r="H17" s="18">
        <v>3.5000000000000003E-2</v>
      </c>
      <c r="I17" s="18">
        <v>3.5000000000000003E-2</v>
      </c>
      <c r="J17" s="18">
        <v>3.5000000000000003E-2</v>
      </c>
      <c r="K17" s="18">
        <v>3.5000000000000003E-2</v>
      </c>
      <c r="L17" s="18">
        <v>3.5000000000000003E-2</v>
      </c>
      <c r="M17" s="18">
        <v>3.5000000000000003E-2</v>
      </c>
    </row>
    <row r="18" spans="1:13" x14ac:dyDescent="0.25">
      <c r="A18" s="7">
        <v>2003</v>
      </c>
      <c r="B18" s="18">
        <v>2.5000000000000001E-2</v>
      </c>
      <c r="C18" s="18">
        <v>2.5000000000000001E-2</v>
      </c>
      <c r="D18" s="18">
        <v>2.5000000000000001E-2</v>
      </c>
      <c r="E18" s="18">
        <v>2.5000000000000001E-2</v>
      </c>
      <c r="F18" s="18">
        <v>2.5000000000000001E-2</v>
      </c>
      <c r="G18" s="18">
        <v>2.5000000000000001E-2</v>
      </c>
      <c r="H18" s="18">
        <v>2.5000000000000001E-2</v>
      </c>
      <c r="I18" s="18">
        <v>2.5000000000000001E-2</v>
      </c>
      <c r="J18" s="18">
        <v>2.5000000000000001E-2</v>
      </c>
      <c r="K18" s="18">
        <v>1.4999999999999999E-2</v>
      </c>
      <c r="L18" s="18">
        <v>1.4999999999999999E-2</v>
      </c>
      <c r="M18" s="18">
        <v>1.4999999999999999E-2</v>
      </c>
    </row>
    <row r="19" spans="1:13" x14ac:dyDescent="0.25">
      <c r="A19" s="7">
        <v>2004</v>
      </c>
      <c r="B19" s="18">
        <v>1.4999999999999999E-2</v>
      </c>
      <c r="C19" s="18">
        <v>1.4999999999999999E-2</v>
      </c>
      <c r="D19" s="18">
        <v>1.4999999999999999E-2</v>
      </c>
      <c r="E19" s="18">
        <v>2.5000000000000001E-2</v>
      </c>
      <c r="F19" s="18">
        <v>2.5000000000000001E-2</v>
      </c>
      <c r="G19" s="18">
        <v>2.5000000000000001E-2</v>
      </c>
      <c r="H19" s="18">
        <v>1.4999999999999999E-2</v>
      </c>
      <c r="I19" s="18">
        <v>1.4999999999999999E-2</v>
      </c>
      <c r="J19" s="18">
        <v>1.4999999999999999E-2</v>
      </c>
      <c r="K19" s="18">
        <v>2.5000000000000001E-2</v>
      </c>
      <c r="L19" s="18">
        <v>2.5000000000000001E-2</v>
      </c>
      <c r="M19" s="18">
        <v>2.5000000000000001E-2</v>
      </c>
    </row>
    <row r="20" spans="1:13" x14ac:dyDescent="0.25">
      <c r="A20" s="7">
        <v>2005</v>
      </c>
      <c r="B20" s="18">
        <v>2.5000000000000001E-2</v>
      </c>
      <c r="C20" s="18">
        <v>2.5000000000000001E-2</v>
      </c>
      <c r="D20" s="18">
        <v>2.5000000000000001E-2</v>
      </c>
      <c r="E20" s="18">
        <v>3.5000000000000003E-2</v>
      </c>
      <c r="F20" s="18">
        <v>3.5000000000000003E-2</v>
      </c>
      <c r="G20" s="18">
        <v>3.5000000000000003E-2</v>
      </c>
      <c r="H20" s="18">
        <v>3.5000000000000003E-2</v>
      </c>
      <c r="I20" s="18">
        <v>3.5000000000000003E-2</v>
      </c>
      <c r="J20" s="18">
        <v>3.5000000000000003E-2</v>
      </c>
      <c r="K20" s="18">
        <v>4.4999999999999998E-2</v>
      </c>
      <c r="L20" s="18">
        <v>4.4999999999999998E-2</v>
      </c>
      <c r="M20" s="18">
        <v>4.4999999999999998E-2</v>
      </c>
    </row>
    <row r="21" spans="1:13" x14ac:dyDescent="0.25">
      <c r="A21" s="7">
        <v>2006</v>
      </c>
      <c r="B21" s="18">
        <v>4.4999999999999998E-2</v>
      </c>
      <c r="C21" s="18">
        <v>4.4999999999999998E-2</v>
      </c>
      <c r="D21" s="18">
        <v>4.4999999999999998E-2</v>
      </c>
      <c r="E21" s="18">
        <v>4.4999999999999998E-2</v>
      </c>
      <c r="F21" s="18">
        <v>4.4999999999999998E-2</v>
      </c>
      <c r="G21" s="18">
        <v>4.4999999999999998E-2</v>
      </c>
      <c r="H21" s="18">
        <v>5.5E-2</v>
      </c>
      <c r="I21" s="18">
        <v>5.5E-2</v>
      </c>
      <c r="J21" s="18">
        <v>5.5E-2</v>
      </c>
      <c r="K21" s="18">
        <v>5.5E-2</v>
      </c>
      <c r="L21" s="18">
        <v>5.5E-2</v>
      </c>
      <c r="M21" s="18">
        <v>5.5E-2</v>
      </c>
    </row>
    <row r="22" spans="1:13" x14ac:dyDescent="0.25">
      <c r="A22" s="7">
        <v>2007</v>
      </c>
      <c r="B22" s="18">
        <v>5.5E-2</v>
      </c>
      <c r="C22" s="18">
        <v>5.5E-2</v>
      </c>
      <c r="D22" s="18">
        <v>5.5E-2</v>
      </c>
      <c r="E22" s="18">
        <v>5.5E-2</v>
      </c>
      <c r="F22" s="18">
        <v>5.5E-2</v>
      </c>
      <c r="G22" s="18">
        <v>5.5E-2</v>
      </c>
      <c r="H22" s="18">
        <v>5.5E-2</v>
      </c>
      <c r="I22" s="18">
        <v>5.5E-2</v>
      </c>
      <c r="J22" s="18">
        <v>5.5E-2</v>
      </c>
      <c r="K22" s="18">
        <v>5.5E-2</v>
      </c>
      <c r="L22" s="18">
        <v>5.5E-2</v>
      </c>
      <c r="M22" s="18">
        <v>5.5E-2</v>
      </c>
    </row>
    <row r="23" spans="1:13" x14ac:dyDescent="0.25">
      <c r="A23" s="7">
        <v>2008</v>
      </c>
      <c r="B23" s="18">
        <v>4.4999999999999998E-2</v>
      </c>
      <c r="C23" s="18">
        <v>4.4999999999999998E-2</v>
      </c>
      <c r="D23" s="18">
        <v>4.4999999999999998E-2</v>
      </c>
      <c r="E23" s="18">
        <v>3.5000000000000003E-2</v>
      </c>
      <c r="F23" s="18">
        <v>3.5000000000000003E-2</v>
      </c>
      <c r="G23" s="18">
        <v>3.5000000000000003E-2</v>
      </c>
      <c r="H23" s="18">
        <v>2.5000000000000001E-2</v>
      </c>
      <c r="I23" s="18">
        <v>2.5000000000000001E-2</v>
      </c>
      <c r="J23" s="18">
        <v>2.5000000000000001E-2</v>
      </c>
      <c r="K23" s="18">
        <v>3.5000000000000003E-2</v>
      </c>
      <c r="L23" s="18">
        <v>3.5000000000000003E-2</v>
      </c>
      <c r="M23" s="18">
        <v>3.5000000000000003E-2</v>
      </c>
    </row>
    <row r="24" spans="1:13" x14ac:dyDescent="0.25">
      <c r="A24" s="7">
        <v>2009</v>
      </c>
      <c r="B24" s="18">
        <v>2.5000000000000001E-2</v>
      </c>
      <c r="C24" s="18">
        <v>2.5000000000000001E-2</v>
      </c>
      <c r="D24" s="18">
        <v>2.5000000000000001E-2</v>
      </c>
      <c r="E24" s="18">
        <v>1.4999999999999999E-2</v>
      </c>
      <c r="F24" s="18">
        <v>1.4999999999999999E-2</v>
      </c>
      <c r="G24" s="18">
        <v>1.4999999999999999E-2</v>
      </c>
      <c r="H24" s="18">
        <v>1.4999999999999999E-2</v>
      </c>
      <c r="I24" s="18">
        <v>1.4999999999999999E-2</v>
      </c>
      <c r="J24" s="18">
        <v>1.4999999999999999E-2</v>
      </c>
      <c r="K24" s="18">
        <v>1.4999999999999999E-2</v>
      </c>
      <c r="L24" s="18">
        <v>1.4999999999999999E-2</v>
      </c>
      <c r="M24" s="18">
        <v>1.4999999999999999E-2</v>
      </c>
    </row>
    <row r="25" spans="1:13" x14ac:dyDescent="0.25">
      <c r="A25" s="7">
        <v>2010</v>
      </c>
      <c r="B25" s="18">
        <v>1.4999999999999999E-2</v>
      </c>
      <c r="C25" s="18">
        <v>1.4999999999999999E-2</v>
      </c>
      <c r="D25" s="18">
        <v>1.4999999999999999E-2</v>
      </c>
      <c r="E25" s="18">
        <v>1.4999999999999999E-2</v>
      </c>
      <c r="F25" s="18">
        <v>1.4999999999999999E-2</v>
      </c>
      <c r="G25" s="18">
        <v>1.4999999999999999E-2</v>
      </c>
      <c r="H25" s="18">
        <v>1.4999999999999999E-2</v>
      </c>
      <c r="I25" s="18">
        <v>1.4999999999999999E-2</v>
      </c>
      <c r="J25" s="18">
        <v>1.4999999999999999E-2</v>
      </c>
      <c r="K25" s="18">
        <v>1.4999999999999999E-2</v>
      </c>
      <c r="L25" s="18">
        <v>1.4999999999999999E-2</v>
      </c>
      <c r="M25" s="18">
        <v>1.4999999999999999E-2</v>
      </c>
    </row>
    <row r="26" spans="1:13" x14ac:dyDescent="0.25">
      <c r="A26" s="7">
        <v>2011</v>
      </c>
      <c r="B26" s="18">
        <v>5.0000000000000001E-3</v>
      </c>
      <c r="C26" s="18">
        <v>5.0000000000000001E-3</v>
      </c>
      <c r="D26" s="18">
        <v>5.0000000000000001E-3</v>
      </c>
      <c r="E26" s="18">
        <v>1.4999999999999999E-2</v>
      </c>
      <c r="F26" s="18">
        <v>1.4999999999999999E-2</v>
      </c>
      <c r="G26" s="18">
        <v>1.4999999999999999E-2</v>
      </c>
      <c r="H26" s="18">
        <v>1.4999999999999999E-2</v>
      </c>
      <c r="I26" s="18">
        <v>1.4999999999999999E-2</v>
      </c>
      <c r="J26" s="18">
        <v>1.4999999999999999E-2</v>
      </c>
      <c r="K26" s="18">
        <v>5.0000000000000001E-3</v>
      </c>
      <c r="L26" s="18">
        <v>5.0000000000000001E-3</v>
      </c>
      <c r="M26" s="18">
        <v>5.0000000000000001E-3</v>
      </c>
    </row>
    <row r="27" spans="1:13" x14ac:dyDescent="0.25">
      <c r="A27" s="7">
        <v>2012</v>
      </c>
      <c r="B27" s="18">
        <v>5.0000000000000001E-3</v>
      </c>
      <c r="C27" s="18">
        <v>5.0000000000000001E-3</v>
      </c>
      <c r="D27" s="18">
        <v>5.0000000000000001E-3</v>
      </c>
      <c r="E27" s="18">
        <v>5.0000000000000001E-3</v>
      </c>
      <c r="F27" s="18">
        <v>5.0000000000000001E-3</v>
      </c>
      <c r="G27" s="18">
        <v>5.0000000000000001E-3</v>
      </c>
      <c r="H27" s="18">
        <v>5.0000000000000001E-3</v>
      </c>
      <c r="I27" s="18">
        <v>5.0000000000000001E-3</v>
      </c>
      <c r="J27" s="18">
        <v>5.0000000000000001E-3</v>
      </c>
      <c r="K27" s="18">
        <v>5.0000000000000001E-3</v>
      </c>
      <c r="L27" s="18">
        <v>5.0000000000000001E-3</v>
      </c>
      <c r="M27" s="18">
        <v>5.0000000000000001E-3</v>
      </c>
    </row>
    <row r="28" spans="1:13" x14ac:dyDescent="0.25">
      <c r="A28" s="7">
        <v>2013</v>
      </c>
      <c r="B28" s="18">
        <v>5.0000000000000001E-3</v>
      </c>
      <c r="C28" s="18">
        <v>5.0000000000000001E-3</v>
      </c>
      <c r="D28" s="18">
        <v>5.0000000000000001E-3</v>
      </c>
      <c r="E28" s="18">
        <v>5.0000000000000001E-3</v>
      </c>
      <c r="F28" s="18">
        <v>5.0000000000000001E-3</v>
      </c>
      <c r="G28" s="18">
        <v>5.0000000000000001E-3</v>
      </c>
      <c r="H28" s="18">
        <v>5.0000000000000001E-3</v>
      </c>
      <c r="I28" s="18">
        <v>5.0000000000000001E-3</v>
      </c>
      <c r="J28" s="18">
        <v>5.0000000000000001E-3</v>
      </c>
      <c r="K28" s="18">
        <v>5.0000000000000001E-3</v>
      </c>
      <c r="L28" s="18">
        <v>5.0000000000000001E-3</v>
      </c>
      <c r="M28" s="18">
        <v>5.0000000000000001E-3</v>
      </c>
    </row>
    <row r="29" spans="1:13" x14ac:dyDescent="0.25">
      <c r="A29" s="7">
        <v>2014</v>
      </c>
      <c r="B29" s="18">
        <v>5.0000000000000001E-3</v>
      </c>
      <c r="C29" s="18">
        <v>5.0000000000000001E-3</v>
      </c>
      <c r="D29" s="18">
        <v>5.0000000000000001E-3</v>
      </c>
      <c r="E29" s="18">
        <v>5.0000000000000001E-3</v>
      </c>
      <c r="F29" s="18">
        <v>5.0000000000000001E-3</v>
      </c>
      <c r="G29" s="18">
        <v>5.0000000000000001E-3</v>
      </c>
      <c r="H29" s="18">
        <v>5.0000000000000001E-3</v>
      </c>
      <c r="I29" s="18">
        <v>5.0000000000000001E-3</v>
      </c>
      <c r="J29" s="18">
        <v>5.0000000000000001E-3</v>
      </c>
      <c r="K29" s="18">
        <v>5.0000000000000001E-3</v>
      </c>
      <c r="L29" s="18">
        <v>5.0000000000000001E-3</v>
      </c>
      <c r="M29" s="18">
        <v>5.0000000000000001E-3</v>
      </c>
    </row>
    <row r="30" spans="1:13" x14ac:dyDescent="0.25">
      <c r="A30" s="7">
        <v>2015</v>
      </c>
      <c r="B30" s="18">
        <v>5.0000000000000001E-3</v>
      </c>
      <c r="C30" s="18">
        <v>5.0000000000000001E-3</v>
      </c>
      <c r="D30" s="18">
        <v>5.0000000000000001E-3</v>
      </c>
      <c r="E30" s="18">
        <v>5.0000000000000001E-3</v>
      </c>
      <c r="F30" s="18">
        <v>5.0000000000000001E-3</v>
      </c>
      <c r="G30" s="18">
        <v>5.0000000000000001E-3</v>
      </c>
      <c r="H30" s="18">
        <v>5.0000000000000001E-3</v>
      </c>
      <c r="I30" s="18">
        <v>5.0000000000000001E-3</v>
      </c>
      <c r="J30" s="18">
        <v>5.0000000000000001E-3</v>
      </c>
      <c r="K30" s="18">
        <v>5.0000000000000001E-3</v>
      </c>
      <c r="L30" s="18">
        <v>5.0000000000000001E-3</v>
      </c>
      <c r="M30" s="18">
        <v>5.0000000000000001E-3</v>
      </c>
    </row>
    <row r="31" spans="1:13" x14ac:dyDescent="0.25">
      <c r="A31" s="7">
        <v>2016</v>
      </c>
      <c r="B31" s="18">
        <v>5.0000000000000001E-3</v>
      </c>
      <c r="C31" s="18">
        <v>5.0000000000000001E-3</v>
      </c>
      <c r="D31" s="18">
        <v>5.0000000000000001E-3</v>
      </c>
      <c r="E31" s="18">
        <v>1.4999999999999999E-2</v>
      </c>
      <c r="F31" s="18">
        <v>1.4999999999999999E-2</v>
      </c>
      <c r="G31" s="18">
        <v>1.4999999999999999E-2</v>
      </c>
      <c r="H31" s="18">
        <v>1.4999999999999999E-2</v>
      </c>
      <c r="I31" s="18">
        <v>1.4999999999999999E-2</v>
      </c>
      <c r="J31" s="18">
        <v>1.4999999999999999E-2</v>
      </c>
      <c r="K31" s="18">
        <v>1.4999999999999999E-2</v>
      </c>
      <c r="L31" s="18">
        <v>1.4999999999999999E-2</v>
      </c>
      <c r="M31" s="18">
        <v>1.4999999999999999E-2</v>
      </c>
    </row>
    <row r="32" spans="1:13" x14ac:dyDescent="0.25">
      <c r="A32" s="7">
        <v>2017</v>
      </c>
      <c r="B32" s="18">
        <v>1.4999999999999999E-2</v>
      </c>
      <c r="C32" s="18">
        <v>1.4999999999999999E-2</v>
      </c>
      <c r="D32" s="18">
        <v>1.4999999999999999E-2</v>
      </c>
      <c r="E32" s="18">
        <v>1.4999999999999999E-2</v>
      </c>
      <c r="F32" s="18">
        <v>1.4999999999999999E-2</v>
      </c>
      <c r="G32" s="18">
        <v>1.4999999999999999E-2</v>
      </c>
      <c r="H32" s="18">
        <v>1.4999999999999999E-2</v>
      </c>
      <c r="I32" s="18">
        <v>1.4999999999999999E-2</v>
      </c>
      <c r="J32" s="18">
        <v>1.4999999999999999E-2</v>
      </c>
      <c r="K32" s="18">
        <v>1.4999999999999999E-2</v>
      </c>
      <c r="L32" s="18">
        <v>1.4999999999999999E-2</v>
      </c>
      <c r="M32" s="18">
        <v>1.4999999999999999E-2</v>
      </c>
    </row>
    <row r="33" spans="1:13" x14ac:dyDescent="0.25">
      <c r="A33" s="7">
        <v>2018</v>
      </c>
      <c r="B33" s="18">
        <v>1.4999999999999999E-2</v>
      </c>
      <c r="C33" s="18">
        <v>1.4999999999999999E-2</v>
      </c>
      <c r="D33" s="18">
        <v>1.4999999999999999E-2</v>
      </c>
      <c r="E33" s="18">
        <v>2.5000000000000001E-2</v>
      </c>
      <c r="F33" s="18">
        <v>2.5000000000000001E-2</v>
      </c>
      <c r="G33" s="18">
        <v>2.5000000000000001E-2</v>
      </c>
      <c r="H33" s="18">
        <v>2.5000000000000001E-2</v>
      </c>
      <c r="I33" s="18">
        <v>2.5000000000000001E-2</v>
      </c>
      <c r="J33" s="18">
        <v>2.5000000000000001E-2</v>
      </c>
      <c r="K33" s="18">
        <v>2.5000000000000001E-2</v>
      </c>
      <c r="L33" s="18">
        <v>2.5000000000000001E-2</v>
      </c>
      <c r="M33" s="18">
        <v>2.5000000000000001E-2</v>
      </c>
    </row>
    <row r="34" spans="1:13" x14ac:dyDescent="0.25">
      <c r="A34" s="7">
        <v>2019</v>
      </c>
      <c r="B34" s="18">
        <v>3.5000000000000003E-2</v>
      </c>
      <c r="C34" s="18">
        <v>3.5000000000000003E-2</v>
      </c>
      <c r="D34" s="18">
        <v>3.5000000000000003E-2</v>
      </c>
      <c r="E34" s="18">
        <v>3.5000000000000003E-2</v>
      </c>
      <c r="F34" s="18">
        <v>3.5000000000000003E-2</v>
      </c>
      <c r="G34" s="18">
        <v>3.5000000000000003E-2</v>
      </c>
      <c r="H34" s="18">
        <v>2.5000000000000001E-2</v>
      </c>
      <c r="I34" s="18">
        <v>2.5000000000000001E-2</v>
      </c>
      <c r="J34" s="18">
        <v>2.5000000000000001E-2</v>
      </c>
      <c r="K34" s="18">
        <v>2.5000000000000001E-2</v>
      </c>
      <c r="L34" s="18">
        <v>2.5000000000000001E-2</v>
      </c>
      <c r="M34" s="18">
        <v>2.5000000000000001E-2</v>
      </c>
    </row>
    <row r="35" spans="1:13" x14ac:dyDescent="0.25">
      <c r="A35" s="7">
        <v>2020</v>
      </c>
      <c r="B35" s="18">
        <v>2.5000000000000001E-2</v>
      </c>
      <c r="C35" s="18">
        <v>2.5000000000000001E-2</v>
      </c>
      <c r="D35" s="18">
        <v>2.5000000000000001E-2</v>
      </c>
      <c r="E35" s="18">
        <v>2.5000000000000001E-2</v>
      </c>
      <c r="F35" s="18">
        <v>2.5000000000000001E-2</v>
      </c>
      <c r="G35" s="18">
        <v>2.5000000000000001E-2</v>
      </c>
      <c r="H35" s="18">
        <v>5.0000000000000001E-3</v>
      </c>
      <c r="I35" s="18">
        <v>5.0000000000000001E-3</v>
      </c>
      <c r="J35" s="18">
        <v>5.0000000000000001E-3</v>
      </c>
      <c r="K35" s="18">
        <v>5.0000000000000001E-3</v>
      </c>
      <c r="L35" s="18">
        <v>5.0000000000000001E-3</v>
      </c>
      <c r="M35" s="18">
        <v>5.0000000000000001E-3</v>
      </c>
    </row>
    <row r="36" spans="1:13" x14ac:dyDescent="0.25">
      <c r="A36" s="7">
        <v>2021</v>
      </c>
      <c r="B36" s="18">
        <v>5.0000000000000001E-3</v>
      </c>
      <c r="C36" s="18">
        <v>5.0000000000000001E-3</v>
      </c>
      <c r="D36" s="18">
        <v>5.0000000000000001E-3</v>
      </c>
      <c r="E36" s="18">
        <v>5.0000000000000001E-3</v>
      </c>
      <c r="F36" s="18">
        <v>5.0000000000000001E-3</v>
      </c>
      <c r="G36" s="18">
        <v>5.0000000000000001E-3</v>
      </c>
      <c r="H36" s="18">
        <v>5.0000000000000001E-3</v>
      </c>
      <c r="I36" s="18">
        <v>5.0000000000000001E-3</v>
      </c>
      <c r="J36" s="18">
        <v>5.0000000000000001E-3</v>
      </c>
      <c r="K36" s="18">
        <v>5.0000000000000001E-3</v>
      </c>
      <c r="L36" s="18">
        <v>5.0000000000000001E-3</v>
      </c>
      <c r="M36" s="18">
        <v>5.0000000000000001E-3</v>
      </c>
    </row>
    <row r="37" spans="1:13" x14ac:dyDescent="0.25">
      <c r="A37" s="7">
        <v>2022</v>
      </c>
      <c r="B37" s="18">
        <v>5.0000000000000001E-3</v>
      </c>
      <c r="C37" s="18">
        <v>5.0000000000000001E-3</v>
      </c>
      <c r="D37" s="18">
        <v>5.0000000000000001E-3</v>
      </c>
      <c r="E37" s="18">
        <v>1.4999999999999999E-2</v>
      </c>
      <c r="F37" s="18">
        <v>1.4999999999999999E-2</v>
      </c>
      <c r="G37" s="18">
        <v>1.4999999999999999E-2</v>
      </c>
      <c r="H37" s="18">
        <v>2.5000000000000001E-2</v>
      </c>
      <c r="I37" s="18">
        <v>2.5000000000000001E-2</v>
      </c>
      <c r="J37" s="18">
        <v>2.5000000000000001E-2</v>
      </c>
      <c r="K37" s="18">
        <v>3.5000000000000003E-2</v>
      </c>
      <c r="L37" s="18">
        <v>3.5000000000000003E-2</v>
      </c>
      <c r="M37" s="18">
        <v>3.5000000000000003E-2</v>
      </c>
    </row>
    <row r="38" spans="1:13" x14ac:dyDescent="0.25">
      <c r="A38" s="7">
        <v>2023</v>
      </c>
      <c r="B38" s="18">
        <v>4.4999999999999998E-2</v>
      </c>
      <c r="C38" s="18">
        <v>4.4999999999999998E-2</v>
      </c>
      <c r="D38" s="18">
        <v>4.4999999999999998E-2</v>
      </c>
      <c r="E38" s="18">
        <v>4.4999999999999998E-2</v>
      </c>
      <c r="F38" s="18">
        <v>4.4999999999999998E-2</v>
      </c>
      <c r="G38" s="18">
        <v>4.4999999999999998E-2</v>
      </c>
      <c r="H38" s="18">
        <v>4.4999999999999998E-2</v>
      </c>
      <c r="I38" s="18">
        <v>4.4999999999999998E-2</v>
      </c>
      <c r="J38" s="18">
        <v>4.4999999999999998E-2</v>
      </c>
      <c r="K38" s="18">
        <v>5.5E-2</v>
      </c>
      <c r="L38" s="18">
        <v>5.5E-2</v>
      </c>
      <c r="M38" s="18">
        <v>5.5E-2</v>
      </c>
    </row>
    <row r="39" spans="1:13" x14ac:dyDescent="0.25">
      <c r="A39" s="7">
        <v>2024</v>
      </c>
      <c r="B39" s="18">
        <v>5.5E-2</v>
      </c>
      <c r="C39" s="18">
        <v>5.5E-2</v>
      </c>
      <c r="D39" s="18">
        <v>5.5E-2</v>
      </c>
      <c r="E39" s="18">
        <v>5.5E-2</v>
      </c>
      <c r="F39" s="18">
        <v>5.5E-2</v>
      </c>
      <c r="G39" s="18">
        <v>5.5E-2</v>
      </c>
      <c r="H39" s="18">
        <v>5.5E-2</v>
      </c>
      <c r="I39" s="18">
        <v>5.5E-2</v>
      </c>
      <c r="J39" s="18">
        <v>5.5E-2</v>
      </c>
      <c r="K39" s="18">
        <v>5.5E-2</v>
      </c>
      <c r="L39" s="18">
        <v>5.5E-2</v>
      </c>
      <c r="M39" s="18">
        <v>5.5E-2</v>
      </c>
    </row>
    <row r="40" spans="1:13" x14ac:dyDescent="0.25">
      <c r="A40" s="7">
        <v>2025</v>
      </c>
      <c r="B40" s="18">
        <v>4.4999999999999998E-2</v>
      </c>
      <c r="C40" s="18">
        <v>4.4999999999999998E-2</v>
      </c>
      <c r="D40" s="18">
        <v>4.4999999999999998E-2</v>
      </c>
      <c r="E40" s="18">
        <v>4.4999999999999998E-2</v>
      </c>
      <c r="F40" s="18">
        <v>4.4999999999999998E-2</v>
      </c>
      <c r="G40" s="18">
        <v>4.4999999999999998E-2</v>
      </c>
      <c r="H40" s="18">
        <v>4.4999999999999998E-2</v>
      </c>
      <c r="I40" s="18">
        <v>4.4999999999999998E-2</v>
      </c>
      <c r="J40" s="18">
        <v>4.4999999999999998E-2</v>
      </c>
      <c r="K40" s="18">
        <v>4.4999999999999998E-2</v>
      </c>
      <c r="L40" s="18">
        <v>4.4999999999999998E-2</v>
      </c>
      <c r="M40" s="18">
        <v>4.4999999999999998E-2</v>
      </c>
    </row>
    <row r="41" spans="1:13" x14ac:dyDescent="0.25">
      <c r="A41" s="7">
        <v>2026</v>
      </c>
      <c r="B41" s="36" t="s">
        <v>104</v>
      </c>
      <c r="C41" s="36" t="s">
        <v>104</v>
      </c>
      <c r="D41" s="36" t="s">
        <v>104</v>
      </c>
      <c r="E41" s="36" t="s">
        <v>104</v>
      </c>
      <c r="F41" s="36" t="s">
        <v>104</v>
      </c>
      <c r="G41" s="36" t="s">
        <v>104</v>
      </c>
      <c r="H41" s="36" t="s">
        <v>104</v>
      </c>
      <c r="I41" s="36" t="s">
        <v>104</v>
      </c>
      <c r="J41" s="36" t="s">
        <v>104</v>
      </c>
      <c r="K41" s="36" t="s">
        <v>104</v>
      </c>
      <c r="L41" s="36" t="s">
        <v>104</v>
      </c>
      <c r="M41" s="36" t="s">
        <v>104</v>
      </c>
    </row>
    <row r="42" spans="1:13" x14ac:dyDescent="0.25">
      <c r="A42" s="7">
        <v>2027</v>
      </c>
      <c r="B42" s="36" t="s">
        <v>104</v>
      </c>
      <c r="C42" s="36" t="s">
        <v>104</v>
      </c>
      <c r="D42" s="36" t="s">
        <v>104</v>
      </c>
      <c r="E42" s="36" t="s">
        <v>104</v>
      </c>
      <c r="F42" s="36" t="s">
        <v>104</v>
      </c>
      <c r="G42" s="36" t="s">
        <v>104</v>
      </c>
      <c r="H42" s="36" t="s">
        <v>104</v>
      </c>
      <c r="I42" s="36" t="s">
        <v>104</v>
      </c>
      <c r="J42" s="36" t="s">
        <v>104</v>
      </c>
      <c r="K42" s="36" t="s">
        <v>104</v>
      </c>
      <c r="L42" s="36" t="s">
        <v>104</v>
      </c>
      <c r="M42" s="36" t="s">
        <v>104</v>
      </c>
    </row>
    <row r="43" spans="1:13" x14ac:dyDescent="0.25">
      <c r="A43" s="7">
        <v>2028</v>
      </c>
      <c r="B43" s="36" t="s">
        <v>104</v>
      </c>
      <c r="C43" s="36" t="s">
        <v>104</v>
      </c>
      <c r="D43" s="36" t="s">
        <v>104</v>
      </c>
      <c r="E43" s="36" t="s">
        <v>104</v>
      </c>
      <c r="F43" s="36" t="s">
        <v>104</v>
      </c>
      <c r="G43" s="36" t="s">
        <v>104</v>
      </c>
      <c r="H43" s="36" t="s">
        <v>104</v>
      </c>
      <c r="I43" s="36" t="s">
        <v>104</v>
      </c>
      <c r="J43" s="36" t="s">
        <v>104</v>
      </c>
      <c r="K43" s="36" t="s">
        <v>104</v>
      </c>
      <c r="L43" s="36" t="s">
        <v>104</v>
      </c>
      <c r="M43" s="36" t="s">
        <v>104</v>
      </c>
    </row>
    <row r="44" spans="1:13" x14ac:dyDescent="0.25">
      <c r="A44" s="7">
        <v>2029</v>
      </c>
      <c r="B44" s="36" t="s">
        <v>104</v>
      </c>
      <c r="C44" s="36" t="s">
        <v>104</v>
      </c>
      <c r="D44" s="36" t="s">
        <v>104</v>
      </c>
      <c r="E44" s="36" t="s">
        <v>104</v>
      </c>
      <c r="F44" s="36" t="s">
        <v>104</v>
      </c>
      <c r="G44" s="36" t="s">
        <v>104</v>
      </c>
      <c r="H44" s="36" t="s">
        <v>104</v>
      </c>
      <c r="I44" s="36" t="s">
        <v>104</v>
      </c>
      <c r="J44" s="36" t="s">
        <v>104</v>
      </c>
      <c r="K44" s="36" t="s">
        <v>104</v>
      </c>
      <c r="L44" s="36" t="s">
        <v>104</v>
      </c>
      <c r="M44" s="36" t="s">
        <v>104</v>
      </c>
    </row>
    <row r="45" spans="1:13" x14ac:dyDescent="0.25">
      <c r="A45" s="7">
        <v>2030</v>
      </c>
      <c r="B45" s="36" t="s">
        <v>104</v>
      </c>
      <c r="C45" s="36" t="s">
        <v>104</v>
      </c>
      <c r="D45" s="36" t="s">
        <v>104</v>
      </c>
      <c r="E45" s="36" t="s">
        <v>104</v>
      </c>
      <c r="F45" s="36" t="s">
        <v>104</v>
      </c>
      <c r="G45" s="36" t="s">
        <v>104</v>
      </c>
      <c r="H45" s="36" t="s">
        <v>104</v>
      </c>
      <c r="I45" s="36" t="s">
        <v>104</v>
      </c>
      <c r="J45" s="36" t="s">
        <v>104</v>
      </c>
      <c r="K45" s="36" t="s">
        <v>104</v>
      </c>
      <c r="L45" s="36" t="s">
        <v>104</v>
      </c>
      <c r="M45" s="36" t="s">
        <v>104</v>
      </c>
    </row>
    <row r="46" spans="1:13" x14ac:dyDescent="0.25">
      <c r="A46" s="7">
        <v>2031</v>
      </c>
      <c r="B46" s="36" t="s">
        <v>104</v>
      </c>
      <c r="C46" s="36" t="s">
        <v>104</v>
      </c>
      <c r="D46" s="36" t="s">
        <v>104</v>
      </c>
      <c r="E46" s="36" t="s">
        <v>104</v>
      </c>
      <c r="F46" s="36" t="s">
        <v>104</v>
      </c>
      <c r="G46" s="36" t="s">
        <v>104</v>
      </c>
      <c r="H46" s="36" t="s">
        <v>104</v>
      </c>
      <c r="I46" s="36" t="s">
        <v>104</v>
      </c>
      <c r="J46" s="36" t="s">
        <v>104</v>
      </c>
      <c r="K46" s="36" t="s">
        <v>104</v>
      </c>
      <c r="L46" s="36" t="s">
        <v>104</v>
      </c>
      <c r="M46" s="36" t="s">
        <v>104</v>
      </c>
    </row>
    <row r="47" spans="1:13" x14ac:dyDescent="0.25">
      <c r="A47" s="7">
        <v>2032</v>
      </c>
      <c r="B47" s="36" t="s">
        <v>104</v>
      </c>
      <c r="C47" s="36" t="s">
        <v>104</v>
      </c>
      <c r="D47" s="36" t="s">
        <v>104</v>
      </c>
      <c r="E47" s="36" t="s">
        <v>104</v>
      </c>
      <c r="F47" s="36" t="s">
        <v>104</v>
      </c>
      <c r="G47" s="36" t="s">
        <v>104</v>
      </c>
      <c r="H47" s="36" t="s">
        <v>104</v>
      </c>
      <c r="I47" s="36" t="s">
        <v>104</v>
      </c>
      <c r="J47" s="36" t="s">
        <v>104</v>
      </c>
      <c r="K47" s="36" t="s">
        <v>104</v>
      </c>
      <c r="L47" s="36" t="s">
        <v>104</v>
      </c>
      <c r="M47" s="36" t="s">
        <v>104</v>
      </c>
    </row>
    <row r="48" spans="1:13" x14ac:dyDescent="0.25">
      <c r="A48" s="7">
        <v>2033</v>
      </c>
      <c r="B48" s="36" t="s">
        <v>104</v>
      </c>
      <c r="C48" s="36" t="s">
        <v>104</v>
      </c>
      <c r="D48" s="36" t="s">
        <v>104</v>
      </c>
      <c r="E48" s="36" t="s">
        <v>104</v>
      </c>
      <c r="F48" s="36" t="s">
        <v>104</v>
      </c>
      <c r="G48" s="36" t="s">
        <v>104</v>
      </c>
      <c r="H48" s="36" t="s">
        <v>104</v>
      </c>
      <c r="I48" s="36" t="s">
        <v>104</v>
      </c>
      <c r="J48" s="36" t="s">
        <v>104</v>
      </c>
      <c r="K48" s="36" t="s">
        <v>104</v>
      </c>
      <c r="L48" s="36" t="s">
        <v>104</v>
      </c>
      <c r="M48" s="36" t="s">
        <v>104</v>
      </c>
    </row>
    <row r="49" spans="1:13" x14ac:dyDescent="0.25">
      <c r="A49" s="7">
        <v>2034</v>
      </c>
      <c r="B49" s="36" t="s">
        <v>104</v>
      </c>
      <c r="C49" s="36" t="s">
        <v>104</v>
      </c>
      <c r="D49" s="36" t="s">
        <v>104</v>
      </c>
      <c r="E49" s="36" t="s">
        <v>104</v>
      </c>
      <c r="F49" s="36" t="s">
        <v>104</v>
      </c>
      <c r="G49" s="36" t="s">
        <v>104</v>
      </c>
      <c r="H49" s="36" t="s">
        <v>104</v>
      </c>
      <c r="I49" s="36" t="s">
        <v>104</v>
      </c>
      <c r="J49" s="36" t="s">
        <v>104</v>
      </c>
      <c r="K49" s="36" t="s">
        <v>104</v>
      </c>
      <c r="L49" s="36" t="s">
        <v>104</v>
      </c>
      <c r="M49" s="36" t="s">
        <v>104</v>
      </c>
    </row>
    <row r="50" spans="1:13" x14ac:dyDescent="0.25">
      <c r="A50" s="7">
        <v>2035</v>
      </c>
      <c r="B50" s="36" t="s">
        <v>104</v>
      </c>
      <c r="C50" s="36" t="s">
        <v>104</v>
      </c>
      <c r="D50" s="36" t="s">
        <v>104</v>
      </c>
      <c r="E50" s="36" t="s">
        <v>104</v>
      </c>
      <c r="F50" s="36" t="s">
        <v>104</v>
      </c>
      <c r="G50" s="36" t="s">
        <v>104</v>
      </c>
      <c r="H50" s="36" t="s">
        <v>104</v>
      </c>
      <c r="I50" s="36" t="s">
        <v>104</v>
      </c>
      <c r="J50" s="36" t="s">
        <v>104</v>
      </c>
      <c r="K50" s="36" t="s">
        <v>104</v>
      </c>
      <c r="L50" s="36" t="s">
        <v>104</v>
      </c>
      <c r="M50" s="36" t="s">
        <v>104</v>
      </c>
    </row>
    <row r="51" spans="1:13" x14ac:dyDescent="0.25">
      <c r="A51" s="7">
        <v>2036</v>
      </c>
      <c r="B51" s="36" t="s">
        <v>104</v>
      </c>
      <c r="C51" s="36" t="s">
        <v>104</v>
      </c>
      <c r="D51" s="36" t="s">
        <v>104</v>
      </c>
      <c r="E51" s="36" t="s">
        <v>104</v>
      </c>
      <c r="F51" s="36" t="s">
        <v>104</v>
      </c>
      <c r="G51" s="36" t="s">
        <v>104</v>
      </c>
      <c r="H51" s="36" t="s">
        <v>104</v>
      </c>
      <c r="I51" s="36" t="s">
        <v>104</v>
      </c>
      <c r="J51" s="36" t="s">
        <v>104</v>
      </c>
      <c r="K51" s="36" t="s">
        <v>104</v>
      </c>
      <c r="L51" s="36" t="s">
        <v>104</v>
      </c>
      <c r="M51" s="36" t="s">
        <v>104</v>
      </c>
    </row>
    <row r="52" spans="1:13" x14ac:dyDescent="0.25">
      <c r="A52" s="7">
        <v>2037</v>
      </c>
      <c r="B52" s="36" t="s">
        <v>104</v>
      </c>
      <c r="C52" s="36" t="s">
        <v>104</v>
      </c>
      <c r="D52" s="36" t="s">
        <v>104</v>
      </c>
      <c r="E52" s="36" t="s">
        <v>104</v>
      </c>
      <c r="F52" s="36" t="s">
        <v>104</v>
      </c>
      <c r="G52" s="36" t="s">
        <v>104</v>
      </c>
      <c r="H52" s="36" t="s">
        <v>104</v>
      </c>
      <c r="I52" s="36" t="s">
        <v>104</v>
      </c>
      <c r="J52" s="36" t="s">
        <v>104</v>
      </c>
      <c r="K52" s="36" t="s">
        <v>104</v>
      </c>
      <c r="L52" s="36" t="s">
        <v>104</v>
      </c>
      <c r="M52" s="36" t="s">
        <v>104</v>
      </c>
    </row>
    <row r="53" spans="1:13" x14ac:dyDescent="0.25">
      <c r="A53" s="7">
        <v>2038</v>
      </c>
      <c r="B53" s="36" t="s">
        <v>104</v>
      </c>
      <c r="C53" s="36" t="s">
        <v>104</v>
      </c>
      <c r="D53" s="36" t="s">
        <v>104</v>
      </c>
      <c r="E53" s="36" t="s">
        <v>104</v>
      </c>
      <c r="F53" s="36" t="s">
        <v>104</v>
      </c>
      <c r="G53" s="36" t="s">
        <v>104</v>
      </c>
      <c r="H53" s="36" t="s">
        <v>104</v>
      </c>
      <c r="I53" s="36" t="s">
        <v>104</v>
      </c>
      <c r="J53" s="36" t="s">
        <v>104</v>
      </c>
      <c r="K53" s="36" t="s">
        <v>104</v>
      </c>
      <c r="L53" s="36" t="s">
        <v>104</v>
      </c>
      <c r="M53" s="36" t="s">
        <v>104</v>
      </c>
    </row>
    <row r="54" spans="1:13" x14ac:dyDescent="0.25">
      <c r="A54" s="7">
        <v>2039</v>
      </c>
      <c r="B54" s="36" t="s">
        <v>104</v>
      </c>
      <c r="C54" s="36" t="s">
        <v>104</v>
      </c>
      <c r="D54" s="36" t="s">
        <v>104</v>
      </c>
      <c r="E54" s="36" t="s">
        <v>104</v>
      </c>
      <c r="F54" s="36" t="s">
        <v>104</v>
      </c>
      <c r="G54" s="36" t="s">
        <v>104</v>
      </c>
      <c r="H54" s="36" t="s">
        <v>104</v>
      </c>
      <c r="I54" s="36" t="s">
        <v>104</v>
      </c>
      <c r="J54" s="36" t="s">
        <v>104</v>
      </c>
      <c r="K54" s="36" t="s">
        <v>104</v>
      </c>
      <c r="L54" s="36" t="s">
        <v>104</v>
      </c>
      <c r="M54" s="36" t="s">
        <v>104</v>
      </c>
    </row>
    <row r="55" spans="1:13" x14ac:dyDescent="0.25">
      <c r="A55" s="7">
        <v>2040</v>
      </c>
      <c r="B55" s="36" t="s">
        <v>104</v>
      </c>
      <c r="C55" s="36" t="s">
        <v>104</v>
      </c>
      <c r="D55" s="36" t="s">
        <v>104</v>
      </c>
      <c r="E55" s="36" t="s">
        <v>104</v>
      </c>
      <c r="F55" s="36" t="s">
        <v>104</v>
      </c>
      <c r="G55" s="36" t="s">
        <v>104</v>
      </c>
      <c r="H55" s="36" t="s">
        <v>104</v>
      </c>
      <c r="I55" s="36" t="s">
        <v>104</v>
      </c>
      <c r="J55" s="36" t="s">
        <v>104</v>
      </c>
      <c r="K55" s="36" t="s">
        <v>104</v>
      </c>
      <c r="L55" s="36" t="s">
        <v>104</v>
      </c>
      <c r="M55" s="36" t="s">
        <v>104</v>
      </c>
    </row>
  </sheetData>
  <sheetProtection algorithmName="SHA-512" hashValue="8sb/WGzn/J/cteTUY7NLPM1MLrtj4LjP2aJ1VWF8BlxdoGJtiSnan704SHVbMs6zqvhTbTT+6/T7+lgC5dPkEw==" saltValue="iIKI+HDXARZDxJgqAo6TAA==" spinCount="100000" sheet="1" objects="1" scenarios="1" formatColumns="0" formatRows="0"/>
  <mergeCells count="1">
    <mergeCell ref="A1:I1"/>
  </mergeCells>
  <pageMargins left="0.7" right="0.7" top="0.75" bottom="0.75" header="0.3" footer="0.3"/>
  <pageSetup scale="84" orientation="portrait" horizontalDpi="1200" verticalDpi="1200"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BF5D-481A-4B69-9575-77FC5DFA20D9}">
  <dimension ref="A1:P55"/>
  <sheetViews>
    <sheetView zoomScaleNormal="100" workbookViewId="0">
      <pane ySplit="4" topLeftCell="A5" activePane="bottomLeft" state="frozen"/>
      <selection sqref="A1:F1"/>
      <selection pane="bottomLeft" sqref="A1:F1"/>
    </sheetView>
  </sheetViews>
  <sheetFormatPr defaultRowHeight="15" x14ac:dyDescent="0.25"/>
  <cols>
    <col min="1" max="1" width="8.7109375" style="9"/>
    <col min="2" max="13" width="7.7109375" style="9" customWidth="1"/>
  </cols>
  <sheetData>
    <row r="1" spans="1:16" ht="26.25" x14ac:dyDescent="0.4">
      <c r="A1" s="138" t="s">
        <v>9</v>
      </c>
      <c r="B1" s="139"/>
      <c r="C1" s="139"/>
      <c r="D1" s="139"/>
      <c r="E1" s="139"/>
      <c r="F1" s="139"/>
      <c r="G1" s="140"/>
    </row>
    <row r="4" spans="1:16" x14ac:dyDescent="0.25">
      <c r="A4" s="7" t="s">
        <v>3</v>
      </c>
      <c r="B4" s="7" t="s">
        <v>60</v>
      </c>
      <c r="C4" s="7" t="s">
        <v>61</v>
      </c>
      <c r="D4" s="7" t="s">
        <v>62</v>
      </c>
      <c r="E4" s="7" t="s">
        <v>63</v>
      </c>
      <c r="F4" s="7" t="s">
        <v>4</v>
      </c>
      <c r="G4" s="7" t="s">
        <v>64</v>
      </c>
      <c r="H4" s="7" t="s">
        <v>65</v>
      </c>
      <c r="I4" s="7" t="s">
        <v>66</v>
      </c>
      <c r="J4" s="7" t="s">
        <v>67</v>
      </c>
      <c r="K4" s="7" t="s">
        <v>68</v>
      </c>
      <c r="L4" s="7" t="s">
        <v>69</v>
      </c>
      <c r="M4" s="7" t="s">
        <v>70</v>
      </c>
      <c r="P4" s="17"/>
    </row>
    <row r="5" spans="1:16" x14ac:dyDescent="0.25">
      <c r="A5" s="7">
        <v>1990</v>
      </c>
      <c r="B5" s="35">
        <v>0.1</v>
      </c>
      <c r="C5" s="35">
        <v>0.1</v>
      </c>
      <c r="D5" s="35">
        <v>0.1</v>
      </c>
      <c r="E5" s="36">
        <v>0.1</v>
      </c>
      <c r="F5" s="36">
        <v>0.1</v>
      </c>
      <c r="G5" s="36">
        <v>0.1</v>
      </c>
      <c r="H5" s="36">
        <v>0.1</v>
      </c>
      <c r="I5" s="36">
        <v>0.1</v>
      </c>
      <c r="J5" s="36">
        <v>0.1</v>
      </c>
      <c r="K5" s="36">
        <v>0.1</v>
      </c>
      <c r="L5" s="36">
        <v>0.1</v>
      </c>
      <c r="M5" s="36">
        <v>0.1</v>
      </c>
      <c r="P5" s="17"/>
    </row>
    <row r="6" spans="1:16" x14ac:dyDescent="0.25">
      <c r="A6" s="7">
        <v>1991</v>
      </c>
      <c r="B6" s="35">
        <v>0.1</v>
      </c>
      <c r="C6" s="35">
        <v>0.1</v>
      </c>
      <c r="D6" s="35">
        <v>0.1</v>
      </c>
      <c r="E6" s="36">
        <v>0.09</v>
      </c>
      <c r="F6" s="36">
        <v>0.09</v>
      </c>
      <c r="G6" s="36">
        <v>0.09</v>
      </c>
      <c r="H6" s="36">
        <v>0.09</v>
      </c>
      <c r="I6" s="36">
        <v>0.09</v>
      </c>
      <c r="J6" s="36">
        <v>0.09</v>
      </c>
      <c r="K6" s="36">
        <v>0.09</v>
      </c>
      <c r="L6" s="36">
        <v>0.09</v>
      </c>
      <c r="M6" s="36">
        <v>0.09</v>
      </c>
      <c r="P6" s="17"/>
    </row>
    <row r="7" spans="1:16" x14ac:dyDescent="0.25">
      <c r="A7" s="7">
        <v>1992</v>
      </c>
      <c r="B7" s="35">
        <v>0.08</v>
      </c>
      <c r="C7" s="35">
        <v>0.08</v>
      </c>
      <c r="D7" s="35">
        <v>0.08</v>
      </c>
      <c r="E7" s="36">
        <v>7.0000000000000007E-2</v>
      </c>
      <c r="F7" s="36">
        <v>7.0000000000000007E-2</v>
      </c>
      <c r="G7" s="36">
        <v>7.0000000000000007E-2</v>
      </c>
      <c r="H7" s="36">
        <v>7.0000000000000007E-2</v>
      </c>
      <c r="I7" s="36">
        <v>7.0000000000000007E-2</v>
      </c>
      <c r="J7" s="36">
        <v>7.0000000000000007E-2</v>
      </c>
      <c r="K7" s="36">
        <v>0.06</v>
      </c>
      <c r="L7" s="36">
        <v>0.06</v>
      </c>
      <c r="M7" s="36">
        <v>0.06</v>
      </c>
      <c r="P7" s="17"/>
    </row>
    <row r="8" spans="1:16" x14ac:dyDescent="0.25">
      <c r="A8" s="7">
        <v>1993</v>
      </c>
      <c r="B8" s="35">
        <v>0.06</v>
      </c>
      <c r="C8" s="35">
        <v>0.06</v>
      </c>
      <c r="D8" s="35">
        <v>0.06</v>
      </c>
      <c r="E8" s="36">
        <v>0.06</v>
      </c>
      <c r="F8" s="36">
        <v>0.06</v>
      </c>
      <c r="G8" s="36">
        <v>0.06</v>
      </c>
      <c r="H8" s="36">
        <v>0.06</v>
      </c>
      <c r="I8" s="36">
        <v>0.06</v>
      </c>
      <c r="J8" s="36">
        <v>0.06</v>
      </c>
      <c r="K8" s="36">
        <v>0.06</v>
      </c>
      <c r="L8" s="36">
        <v>0.06</v>
      </c>
      <c r="M8" s="36">
        <v>0.06</v>
      </c>
      <c r="P8" s="17"/>
    </row>
    <row r="9" spans="1:16" x14ac:dyDescent="0.25">
      <c r="A9" s="7">
        <v>1994</v>
      </c>
      <c r="B9" s="35">
        <v>0.06</v>
      </c>
      <c r="C9" s="35">
        <v>0.06</v>
      </c>
      <c r="D9" s="35">
        <v>0.06</v>
      </c>
      <c r="E9" s="36">
        <v>0.06</v>
      </c>
      <c r="F9" s="36">
        <v>0.06</v>
      </c>
      <c r="G9" s="36">
        <v>0.06</v>
      </c>
      <c r="H9" s="36">
        <v>7.0000000000000007E-2</v>
      </c>
      <c r="I9" s="36">
        <v>7.0000000000000007E-2</v>
      </c>
      <c r="J9" s="36">
        <v>7.0000000000000007E-2</v>
      </c>
      <c r="K9" s="36">
        <v>0.08</v>
      </c>
      <c r="L9" s="36">
        <v>0.08</v>
      </c>
      <c r="M9" s="36">
        <v>0.08</v>
      </c>
      <c r="P9" s="17"/>
    </row>
    <row r="10" spans="1:16" x14ac:dyDescent="0.25">
      <c r="A10" s="7">
        <v>1995</v>
      </c>
      <c r="B10" s="35">
        <v>0.08</v>
      </c>
      <c r="C10" s="35">
        <v>0.08</v>
      </c>
      <c r="D10" s="35">
        <v>0.08</v>
      </c>
      <c r="E10" s="36">
        <v>0.09</v>
      </c>
      <c r="F10" s="36">
        <v>0.09</v>
      </c>
      <c r="G10" s="36">
        <v>0.09</v>
      </c>
      <c r="H10" s="36">
        <v>0.08</v>
      </c>
      <c r="I10" s="36">
        <v>0.08</v>
      </c>
      <c r="J10" s="36">
        <v>0.08</v>
      </c>
      <c r="K10" s="36">
        <v>0.08</v>
      </c>
      <c r="L10" s="36">
        <v>0.08</v>
      </c>
      <c r="M10" s="36">
        <v>0.08</v>
      </c>
      <c r="P10" s="17"/>
    </row>
    <row r="11" spans="1:16" x14ac:dyDescent="0.25">
      <c r="A11" s="7">
        <v>1996</v>
      </c>
      <c r="B11" s="35">
        <v>0.08</v>
      </c>
      <c r="C11" s="35">
        <v>0.08</v>
      </c>
      <c r="D11" s="35">
        <v>0.08</v>
      </c>
      <c r="E11" s="36">
        <v>7.0000000000000007E-2</v>
      </c>
      <c r="F11" s="36">
        <v>7.0000000000000007E-2</v>
      </c>
      <c r="G11" s="36">
        <v>7.0000000000000007E-2</v>
      </c>
      <c r="H11" s="36">
        <v>0.08</v>
      </c>
      <c r="I11" s="36">
        <v>0.08</v>
      </c>
      <c r="J11" s="36">
        <v>0.08</v>
      </c>
      <c r="K11" s="36">
        <v>0.08</v>
      </c>
      <c r="L11" s="36">
        <v>0.08</v>
      </c>
      <c r="M11" s="36">
        <v>0.08</v>
      </c>
      <c r="P11" s="17"/>
    </row>
    <row r="12" spans="1:16" x14ac:dyDescent="0.25">
      <c r="A12" s="7">
        <v>1997</v>
      </c>
      <c r="B12" s="35">
        <v>0.08</v>
      </c>
      <c r="C12" s="35">
        <v>0.08</v>
      </c>
      <c r="D12" s="35">
        <v>0.08</v>
      </c>
      <c r="E12" s="36">
        <v>0.08</v>
      </c>
      <c r="F12" s="36">
        <v>0.08</v>
      </c>
      <c r="G12" s="36">
        <v>0.08</v>
      </c>
      <c r="H12" s="36">
        <v>0.08</v>
      </c>
      <c r="I12" s="36">
        <v>0.08</v>
      </c>
      <c r="J12" s="36">
        <v>0.08</v>
      </c>
      <c r="K12" s="36">
        <v>0.08</v>
      </c>
      <c r="L12" s="36">
        <v>0.08</v>
      </c>
      <c r="M12" s="36">
        <v>0.08</v>
      </c>
      <c r="P12" s="17"/>
    </row>
    <row r="13" spans="1:16" x14ac:dyDescent="0.25">
      <c r="A13" s="7">
        <v>1998</v>
      </c>
      <c r="B13" s="35">
        <v>0.08</v>
      </c>
      <c r="C13" s="35">
        <v>0.08</v>
      </c>
      <c r="D13" s="35">
        <v>0.08</v>
      </c>
      <c r="E13" s="36">
        <v>7.0000000000000007E-2</v>
      </c>
      <c r="F13" s="36">
        <v>7.0000000000000007E-2</v>
      </c>
      <c r="G13" s="36">
        <v>7.0000000000000007E-2</v>
      </c>
      <c r="H13" s="36">
        <v>7.0000000000000007E-2</v>
      </c>
      <c r="I13" s="36">
        <v>7.0000000000000007E-2</v>
      </c>
      <c r="J13" s="36">
        <v>7.0000000000000007E-2</v>
      </c>
      <c r="K13" s="36">
        <v>7.0000000000000007E-2</v>
      </c>
      <c r="L13" s="36">
        <v>7.0000000000000007E-2</v>
      </c>
      <c r="M13" s="36">
        <v>7.0000000000000007E-2</v>
      </c>
      <c r="P13" s="17"/>
    </row>
    <row r="14" spans="1:16" x14ac:dyDescent="0.25">
      <c r="A14" s="7">
        <v>1999</v>
      </c>
      <c r="B14" s="35">
        <v>7.0000000000000007E-2</v>
      </c>
      <c r="C14" s="35">
        <v>7.0000000000000007E-2</v>
      </c>
      <c r="D14" s="35">
        <v>7.0000000000000007E-2</v>
      </c>
      <c r="E14" s="36">
        <v>0.08</v>
      </c>
      <c r="F14" s="36">
        <v>0.08</v>
      </c>
      <c r="G14" s="36">
        <v>0.08</v>
      </c>
      <c r="H14" s="36">
        <v>0.08</v>
      </c>
      <c r="I14" s="36">
        <v>0.08</v>
      </c>
      <c r="J14" s="36">
        <v>0.08</v>
      </c>
      <c r="K14" s="36">
        <v>0.08</v>
      </c>
      <c r="L14" s="36">
        <v>0.08</v>
      </c>
      <c r="M14" s="36">
        <v>0.08</v>
      </c>
      <c r="P14" s="17"/>
    </row>
    <row r="15" spans="1:16" x14ac:dyDescent="0.25">
      <c r="A15" s="7">
        <v>2000</v>
      </c>
      <c r="B15" s="36">
        <v>0.08</v>
      </c>
      <c r="C15" s="36">
        <v>0.08</v>
      </c>
      <c r="D15" s="36">
        <v>0.08</v>
      </c>
      <c r="E15" s="36">
        <v>0.09</v>
      </c>
      <c r="F15" s="36">
        <v>0.09</v>
      </c>
      <c r="G15" s="36">
        <v>0.09</v>
      </c>
      <c r="H15" s="36">
        <v>0.09</v>
      </c>
      <c r="I15" s="36">
        <v>0.09</v>
      </c>
      <c r="J15" s="36">
        <v>0.09</v>
      </c>
      <c r="K15" s="36">
        <v>0.09</v>
      </c>
      <c r="L15" s="36">
        <v>0.09</v>
      </c>
      <c r="M15" s="36">
        <v>0.09</v>
      </c>
      <c r="P15" s="17"/>
    </row>
    <row r="16" spans="1:16" x14ac:dyDescent="0.25">
      <c r="A16" s="7">
        <v>2001</v>
      </c>
      <c r="B16" s="36">
        <v>0.09</v>
      </c>
      <c r="C16" s="36">
        <v>0.09</v>
      </c>
      <c r="D16" s="36">
        <v>0.09</v>
      </c>
      <c r="E16" s="36">
        <v>0.08</v>
      </c>
      <c r="F16" s="36">
        <v>0.08</v>
      </c>
      <c r="G16" s="36">
        <v>0.08</v>
      </c>
      <c r="H16" s="36">
        <v>7.0000000000000007E-2</v>
      </c>
      <c r="I16" s="36">
        <v>7.0000000000000007E-2</v>
      </c>
      <c r="J16" s="36">
        <v>7.0000000000000007E-2</v>
      </c>
      <c r="K16" s="36">
        <v>7.0000000000000007E-2</v>
      </c>
      <c r="L16" s="36">
        <v>7.0000000000000007E-2</v>
      </c>
      <c r="M16" s="36">
        <v>7.0000000000000007E-2</v>
      </c>
    </row>
    <row r="17" spans="1:13" x14ac:dyDescent="0.25">
      <c r="A17" s="7">
        <v>2002</v>
      </c>
      <c r="B17" s="36">
        <v>0.06</v>
      </c>
      <c r="C17" s="36">
        <v>0.06</v>
      </c>
      <c r="D17" s="36">
        <v>0.06</v>
      </c>
      <c r="E17" s="36">
        <v>0.06</v>
      </c>
      <c r="F17" s="36">
        <v>0.06</v>
      </c>
      <c r="G17" s="36">
        <v>0.06</v>
      </c>
      <c r="H17" s="36">
        <v>0.06</v>
      </c>
      <c r="I17" s="36">
        <v>0.06</v>
      </c>
      <c r="J17" s="36">
        <v>0.06</v>
      </c>
      <c r="K17" s="36">
        <v>0.06</v>
      </c>
      <c r="L17" s="36">
        <v>0.06</v>
      </c>
      <c r="M17" s="36">
        <v>0.06</v>
      </c>
    </row>
    <row r="18" spans="1:13" x14ac:dyDescent="0.25">
      <c r="A18" s="7">
        <v>2003</v>
      </c>
      <c r="B18" s="36">
        <v>0.05</v>
      </c>
      <c r="C18" s="36">
        <v>0.05</v>
      </c>
      <c r="D18" s="36">
        <v>0.05</v>
      </c>
      <c r="E18" s="36">
        <v>0.05</v>
      </c>
      <c r="F18" s="36">
        <v>0.05</v>
      </c>
      <c r="G18" s="36">
        <v>0.05</v>
      </c>
      <c r="H18" s="36">
        <v>0.05</v>
      </c>
      <c r="I18" s="36">
        <v>0.05</v>
      </c>
      <c r="J18" s="36">
        <v>0.05</v>
      </c>
      <c r="K18" s="36">
        <v>0.04</v>
      </c>
      <c r="L18" s="36">
        <v>0.04</v>
      </c>
      <c r="M18" s="36">
        <v>0.04</v>
      </c>
    </row>
    <row r="19" spans="1:13" x14ac:dyDescent="0.25">
      <c r="A19" s="7">
        <v>2004</v>
      </c>
      <c r="B19" s="36">
        <v>0.04</v>
      </c>
      <c r="C19" s="36">
        <v>0.04</v>
      </c>
      <c r="D19" s="36">
        <v>0.04</v>
      </c>
      <c r="E19" s="36">
        <v>0.05</v>
      </c>
      <c r="F19" s="36">
        <v>0.05</v>
      </c>
      <c r="G19" s="36">
        <v>0.05</v>
      </c>
      <c r="H19" s="36">
        <v>0.04</v>
      </c>
      <c r="I19" s="36">
        <v>0.04</v>
      </c>
      <c r="J19" s="36">
        <v>0.04</v>
      </c>
      <c r="K19" s="36">
        <v>0.05</v>
      </c>
      <c r="L19" s="36">
        <v>0.05</v>
      </c>
      <c r="M19" s="36">
        <v>0.05</v>
      </c>
    </row>
    <row r="20" spans="1:13" x14ac:dyDescent="0.25">
      <c r="A20" s="7">
        <v>2005</v>
      </c>
      <c r="B20" s="36">
        <v>0.05</v>
      </c>
      <c r="C20" s="36">
        <v>0.05</v>
      </c>
      <c r="D20" s="36">
        <v>0.05</v>
      </c>
      <c r="E20" s="36">
        <v>0.06</v>
      </c>
      <c r="F20" s="36">
        <v>0.06</v>
      </c>
      <c r="G20" s="36">
        <v>0.06</v>
      </c>
      <c r="H20" s="36">
        <v>0.06</v>
      </c>
      <c r="I20" s="36">
        <v>0.06</v>
      </c>
      <c r="J20" s="36">
        <v>0.06</v>
      </c>
      <c r="K20" s="36">
        <v>7.0000000000000007E-2</v>
      </c>
      <c r="L20" s="36">
        <v>7.0000000000000007E-2</v>
      </c>
      <c r="M20" s="36">
        <v>7.0000000000000007E-2</v>
      </c>
    </row>
    <row r="21" spans="1:13" x14ac:dyDescent="0.25">
      <c r="A21" s="7">
        <v>2006</v>
      </c>
      <c r="B21" s="36">
        <v>7.0000000000000007E-2</v>
      </c>
      <c r="C21" s="36">
        <v>7.0000000000000007E-2</v>
      </c>
      <c r="D21" s="36">
        <v>7.0000000000000007E-2</v>
      </c>
      <c r="E21" s="36">
        <v>7.0000000000000007E-2</v>
      </c>
      <c r="F21" s="36">
        <v>7.0000000000000007E-2</v>
      </c>
      <c r="G21" s="36">
        <v>7.0000000000000007E-2</v>
      </c>
      <c r="H21" s="36">
        <v>0.08</v>
      </c>
      <c r="I21" s="36">
        <v>0.08</v>
      </c>
      <c r="J21" s="36">
        <v>0.08</v>
      </c>
      <c r="K21" s="36">
        <v>0.08</v>
      </c>
      <c r="L21" s="36">
        <v>0.08</v>
      </c>
      <c r="M21" s="36">
        <v>0.08</v>
      </c>
    </row>
    <row r="22" spans="1:13" x14ac:dyDescent="0.25">
      <c r="A22" s="7">
        <v>2007</v>
      </c>
      <c r="B22" s="36">
        <v>0.08</v>
      </c>
      <c r="C22" s="36">
        <v>0.08</v>
      </c>
      <c r="D22" s="36">
        <v>0.08</v>
      </c>
      <c r="E22" s="36">
        <v>0.08</v>
      </c>
      <c r="F22" s="36">
        <v>0.08</v>
      </c>
      <c r="G22" s="36">
        <v>0.08</v>
      </c>
      <c r="H22" s="36">
        <v>0.08</v>
      </c>
      <c r="I22" s="36">
        <v>0.08</v>
      </c>
      <c r="J22" s="36">
        <v>0.08</v>
      </c>
      <c r="K22" s="36">
        <v>0.08</v>
      </c>
      <c r="L22" s="36">
        <v>0.08</v>
      </c>
      <c r="M22" s="36">
        <v>0.08</v>
      </c>
    </row>
    <row r="23" spans="1:13" x14ac:dyDescent="0.25">
      <c r="A23" s="7">
        <v>2008</v>
      </c>
      <c r="B23" s="36">
        <v>7.0000000000000007E-2</v>
      </c>
      <c r="C23" s="36">
        <v>7.0000000000000007E-2</v>
      </c>
      <c r="D23" s="36">
        <v>7.0000000000000007E-2</v>
      </c>
      <c r="E23" s="36">
        <v>0.06</v>
      </c>
      <c r="F23" s="36">
        <v>0.06</v>
      </c>
      <c r="G23" s="36">
        <v>0.06</v>
      </c>
      <c r="H23" s="36">
        <v>0.05</v>
      </c>
      <c r="I23" s="36">
        <v>0.05</v>
      </c>
      <c r="J23" s="36">
        <v>0.05</v>
      </c>
      <c r="K23" s="36">
        <v>0.06</v>
      </c>
      <c r="L23" s="36">
        <v>0.06</v>
      </c>
      <c r="M23" s="36">
        <v>0.06</v>
      </c>
    </row>
    <row r="24" spans="1:13" x14ac:dyDescent="0.25">
      <c r="A24" s="7">
        <v>2009</v>
      </c>
      <c r="B24" s="36">
        <v>0.05</v>
      </c>
      <c r="C24" s="36">
        <v>0.05</v>
      </c>
      <c r="D24" s="36">
        <v>0.05</v>
      </c>
      <c r="E24" s="36">
        <v>0.04</v>
      </c>
      <c r="F24" s="36">
        <v>0.04</v>
      </c>
      <c r="G24" s="36">
        <v>0.04</v>
      </c>
      <c r="H24" s="36">
        <v>0.04</v>
      </c>
      <c r="I24" s="36">
        <v>0.04</v>
      </c>
      <c r="J24" s="36">
        <v>0.04</v>
      </c>
      <c r="K24" s="36">
        <v>0.04</v>
      </c>
      <c r="L24" s="36">
        <v>0.04</v>
      </c>
      <c r="M24" s="36">
        <v>0.04</v>
      </c>
    </row>
    <row r="25" spans="1:13" x14ac:dyDescent="0.25">
      <c r="A25" s="7">
        <v>2010</v>
      </c>
      <c r="B25" s="36">
        <v>0.04</v>
      </c>
      <c r="C25" s="36">
        <v>0.04</v>
      </c>
      <c r="D25" s="36">
        <v>0.04</v>
      </c>
      <c r="E25" s="36">
        <v>0.04</v>
      </c>
      <c r="F25" s="36">
        <v>0.04</v>
      </c>
      <c r="G25" s="36">
        <v>0.04</v>
      </c>
      <c r="H25" s="36">
        <v>0.04</v>
      </c>
      <c r="I25" s="36">
        <v>0.04</v>
      </c>
      <c r="J25" s="36">
        <v>0.04</v>
      </c>
      <c r="K25" s="36">
        <v>0.04</v>
      </c>
      <c r="L25" s="36">
        <v>0.04</v>
      </c>
      <c r="M25" s="36">
        <v>0.04</v>
      </c>
    </row>
    <row r="26" spans="1:13" x14ac:dyDescent="0.25">
      <c r="A26" s="7">
        <v>2011</v>
      </c>
      <c r="B26" s="36">
        <v>0.03</v>
      </c>
      <c r="C26" s="36">
        <v>0.03</v>
      </c>
      <c r="D26" s="36">
        <v>0.03</v>
      </c>
      <c r="E26" s="36">
        <v>0.04</v>
      </c>
      <c r="F26" s="36">
        <v>0.04</v>
      </c>
      <c r="G26" s="36">
        <v>0.04</v>
      </c>
      <c r="H26" s="36">
        <v>0.04</v>
      </c>
      <c r="I26" s="36">
        <v>0.04</v>
      </c>
      <c r="J26" s="36">
        <v>0.04</v>
      </c>
      <c r="K26" s="36">
        <v>0.03</v>
      </c>
      <c r="L26" s="36">
        <v>0.03</v>
      </c>
      <c r="M26" s="36">
        <v>0.03</v>
      </c>
    </row>
    <row r="27" spans="1:13" x14ac:dyDescent="0.25">
      <c r="A27" s="7">
        <v>2012</v>
      </c>
      <c r="B27" s="36">
        <v>0.03</v>
      </c>
      <c r="C27" s="36">
        <v>0.03</v>
      </c>
      <c r="D27" s="36">
        <v>0.03</v>
      </c>
      <c r="E27" s="36">
        <v>0.03</v>
      </c>
      <c r="F27" s="36">
        <v>0.03</v>
      </c>
      <c r="G27" s="36">
        <v>0.03</v>
      </c>
      <c r="H27" s="36">
        <v>0.03</v>
      </c>
      <c r="I27" s="36">
        <v>0.03</v>
      </c>
      <c r="J27" s="36">
        <v>0.03</v>
      </c>
      <c r="K27" s="36">
        <v>0.03</v>
      </c>
      <c r="L27" s="36">
        <v>0.03</v>
      </c>
      <c r="M27" s="36">
        <v>0.03</v>
      </c>
    </row>
    <row r="28" spans="1:13" x14ac:dyDescent="0.25">
      <c r="A28" s="7">
        <v>2013</v>
      </c>
      <c r="B28" s="36">
        <v>0.03</v>
      </c>
      <c r="C28" s="36">
        <v>0.03</v>
      </c>
      <c r="D28" s="36">
        <v>0.03</v>
      </c>
      <c r="E28" s="36">
        <v>0.03</v>
      </c>
      <c r="F28" s="36">
        <v>0.03</v>
      </c>
      <c r="G28" s="36">
        <v>0.03</v>
      </c>
      <c r="H28" s="36">
        <v>0.03</v>
      </c>
      <c r="I28" s="36">
        <v>0.03</v>
      </c>
      <c r="J28" s="36">
        <v>0.03</v>
      </c>
      <c r="K28" s="36">
        <v>0.03</v>
      </c>
      <c r="L28" s="36">
        <v>0.03</v>
      </c>
      <c r="M28" s="36">
        <v>0.03</v>
      </c>
    </row>
    <row r="29" spans="1:13" x14ac:dyDescent="0.25">
      <c r="A29" s="7">
        <v>2014</v>
      </c>
      <c r="B29" s="36">
        <v>0.03</v>
      </c>
      <c r="C29" s="36">
        <v>0.03</v>
      </c>
      <c r="D29" s="36">
        <v>0.03</v>
      </c>
      <c r="E29" s="36">
        <v>0.03</v>
      </c>
      <c r="F29" s="36">
        <v>0.03</v>
      </c>
      <c r="G29" s="36">
        <v>0.03</v>
      </c>
      <c r="H29" s="36">
        <v>0.03</v>
      </c>
      <c r="I29" s="36">
        <v>0.03</v>
      </c>
      <c r="J29" s="36">
        <v>0.03</v>
      </c>
      <c r="K29" s="36">
        <v>0.03</v>
      </c>
      <c r="L29" s="36">
        <v>0.03</v>
      </c>
      <c r="M29" s="36">
        <v>0.03</v>
      </c>
    </row>
    <row r="30" spans="1:13" x14ac:dyDescent="0.25">
      <c r="A30" s="7">
        <v>2015</v>
      </c>
      <c r="B30" s="36">
        <v>0.03</v>
      </c>
      <c r="C30" s="36">
        <v>0.03</v>
      </c>
      <c r="D30" s="36">
        <v>0.03</v>
      </c>
      <c r="E30" s="36">
        <v>0.03</v>
      </c>
      <c r="F30" s="36">
        <v>0.03</v>
      </c>
      <c r="G30" s="36">
        <v>0.03</v>
      </c>
      <c r="H30" s="36">
        <v>0.03</v>
      </c>
      <c r="I30" s="36">
        <v>0.03</v>
      </c>
      <c r="J30" s="36">
        <v>0.03</v>
      </c>
      <c r="K30" s="36">
        <v>0.03</v>
      </c>
      <c r="L30" s="36">
        <v>0.03</v>
      </c>
      <c r="M30" s="36">
        <v>0.03</v>
      </c>
    </row>
    <row r="31" spans="1:13" x14ac:dyDescent="0.25">
      <c r="A31" s="7">
        <v>2016</v>
      </c>
      <c r="B31" s="36">
        <v>0.03</v>
      </c>
      <c r="C31" s="36">
        <v>0.03</v>
      </c>
      <c r="D31" s="36">
        <v>0.03</v>
      </c>
      <c r="E31" s="36">
        <v>0.04</v>
      </c>
      <c r="F31" s="36">
        <v>0.04</v>
      </c>
      <c r="G31" s="36">
        <v>0.04</v>
      </c>
      <c r="H31" s="36">
        <v>0.04</v>
      </c>
      <c r="I31" s="36">
        <v>0.04</v>
      </c>
      <c r="J31" s="36">
        <v>0.04</v>
      </c>
      <c r="K31" s="36">
        <v>0.04</v>
      </c>
      <c r="L31" s="36">
        <v>0.04</v>
      </c>
      <c r="M31" s="36">
        <v>0.04</v>
      </c>
    </row>
    <row r="32" spans="1:13" x14ac:dyDescent="0.25">
      <c r="A32" s="7">
        <v>2017</v>
      </c>
      <c r="B32" s="36">
        <v>0.04</v>
      </c>
      <c r="C32" s="36">
        <v>0.04</v>
      </c>
      <c r="D32" s="36">
        <v>0.04</v>
      </c>
      <c r="E32" s="36">
        <v>0.04</v>
      </c>
      <c r="F32" s="36">
        <v>0.04</v>
      </c>
      <c r="G32" s="36">
        <v>0.04</v>
      </c>
      <c r="H32" s="36">
        <v>0.04</v>
      </c>
      <c r="I32" s="36">
        <v>0.04</v>
      </c>
      <c r="J32" s="36">
        <v>0.04</v>
      </c>
      <c r="K32" s="36">
        <v>0.04</v>
      </c>
      <c r="L32" s="36">
        <v>0.04</v>
      </c>
      <c r="M32" s="36">
        <v>0.04</v>
      </c>
    </row>
    <row r="33" spans="1:13" x14ac:dyDescent="0.25">
      <c r="A33" s="7">
        <v>2018</v>
      </c>
      <c r="B33" s="36">
        <v>0.04</v>
      </c>
      <c r="C33" s="36">
        <v>0.04</v>
      </c>
      <c r="D33" s="36">
        <v>0.04</v>
      </c>
      <c r="E33" s="36">
        <v>0.05</v>
      </c>
      <c r="F33" s="36">
        <v>0.05</v>
      </c>
      <c r="G33" s="36">
        <v>0.05</v>
      </c>
      <c r="H33" s="36">
        <v>0.05</v>
      </c>
      <c r="I33" s="36">
        <v>0.05</v>
      </c>
      <c r="J33" s="36">
        <v>0.05</v>
      </c>
      <c r="K33" s="36">
        <v>0.05</v>
      </c>
      <c r="L33" s="36">
        <v>0.05</v>
      </c>
      <c r="M33" s="36">
        <v>0.05</v>
      </c>
    </row>
    <row r="34" spans="1:13" x14ac:dyDescent="0.25">
      <c r="A34" s="7">
        <v>2019</v>
      </c>
      <c r="B34" s="36">
        <v>0.06</v>
      </c>
      <c r="C34" s="36">
        <v>0.06</v>
      </c>
      <c r="D34" s="36">
        <v>0.06</v>
      </c>
      <c r="E34" s="36">
        <v>0.06</v>
      </c>
      <c r="F34" s="36">
        <v>0.06</v>
      </c>
      <c r="G34" s="36">
        <v>0.06</v>
      </c>
      <c r="H34" s="36">
        <v>0.05</v>
      </c>
      <c r="I34" s="36">
        <v>0.05</v>
      </c>
      <c r="J34" s="36">
        <v>0.05</v>
      </c>
      <c r="K34" s="36">
        <v>0.05</v>
      </c>
      <c r="L34" s="36">
        <v>0.05</v>
      </c>
      <c r="M34" s="36">
        <v>0.05</v>
      </c>
    </row>
    <row r="35" spans="1:13" x14ac:dyDescent="0.25">
      <c r="A35" s="7">
        <v>2020</v>
      </c>
      <c r="B35" s="36">
        <v>0.05</v>
      </c>
      <c r="C35" s="36">
        <v>0.05</v>
      </c>
      <c r="D35" s="36">
        <v>0.05</v>
      </c>
      <c r="E35" s="36">
        <v>0.05</v>
      </c>
      <c r="F35" s="36">
        <v>0.05</v>
      </c>
      <c r="G35" s="36">
        <v>0.05</v>
      </c>
      <c r="H35" s="36">
        <v>0.03</v>
      </c>
      <c r="I35" s="36">
        <v>0.03</v>
      </c>
      <c r="J35" s="36">
        <v>0.03</v>
      </c>
      <c r="K35" s="36">
        <v>0.03</v>
      </c>
      <c r="L35" s="36">
        <v>0.03</v>
      </c>
      <c r="M35" s="36">
        <v>0.03</v>
      </c>
    </row>
    <row r="36" spans="1:13" x14ac:dyDescent="0.25">
      <c r="A36" s="7">
        <v>2021</v>
      </c>
      <c r="B36" s="36">
        <v>0.03</v>
      </c>
      <c r="C36" s="36">
        <v>0.03</v>
      </c>
      <c r="D36" s="36">
        <v>0.03</v>
      </c>
      <c r="E36" s="36">
        <v>0.03</v>
      </c>
      <c r="F36" s="36">
        <v>0.03</v>
      </c>
      <c r="G36" s="36">
        <v>0.03</v>
      </c>
      <c r="H36" s="36">
        <v>0.03</v>
      </c>
      <c r="I36" s="36">
        <v>0.03</v>
      </c>
      <c r="J36" s="36">
        <v>0.03</v>
      </c>
      <c r="K36" s="36">
        <v>0.03</v>
      </c>
      <c r="L36" s="36">
        <v>0.03</v>
      </c>
      <c r="M36" s="36">
        <v>0.03</v>
      </c>
    </row>
    <row r="37" spans="1:13" x14ac:dyDescent="0.25">
      <c r="A37" s="7">
        <v>2022</v>
      </c>
      <c r="B37" s="36">
        <v>0.03</v>
      </c>
      <c r="C37" s="36">
        <v>0.03</v>
      </c>
      <c r="D37" s="36">
        <v>0.03</v>
      </c>
      <c r="E37" s="36">
        <v>0.04</v>
      </c>
      <c r="F37" s="36">
        <v>0.04</v>
      </c>
      <c r="G37" s="36">
        <v>0.04</v>
      </c>
      <c r="H37" s="36">
        <v>0.05</v>
      </c>
      <c r="I37" s="36">
        <v>0.05</v>
      </c>
      <c r="J37" s="36">
        <v>0.05</v>
      </c>
      <c r="K37" s="36">
        <v>0.06</v>
      </c>
      <c r="L37" s="36">
        <v>0.06</v>
      </c>
      <c r="M37" s="36">
        <v>0.06</v>
      </c>
    </row>
    <row r="38" spans="1:13" x14ac:dyDescent="0.25">
      <c r="A38" s="7">
        <v>2023</v>
      </c>
      <c r="B38" s="36">
        <v>7.0000000000000007E-2</v>
      </c>
      <c r="C38" s="36">
        <v>7.0000000000000007E-2</v>
      </c>
      <c r="D38" s="36">
        <v>7.0000000000000007E-2</v>
      </c>
      <c r="E38" s="36">
        <v>7.0000000000000007E-2</v>
      </c>
      <c r="F38" s="36">
        <v>7.0000000000000007E-2</v>
      </c>
      <c r="G38" s="36">
        <v>7.0000000000000007E-2</v>
      </c>
      <c r="H38" s="36">
        <v>7.0000000000000007E-2</v>
      </c>
      <c r="I38" s="36">
        <v>7.0000000000000007E-2</v>
      </c>
      <c r="J38" s="36">
        <v>7.0000000000000007E-2</v>
      </c>
      <c r="K38" s="36">
        <v>0.08</v>
      </c>
      <c r="L38" s="36">
        <v>0.08</v>
      </c>
      <c r="M38" s="36">
        <v>0.08</v>
      </c>
    </row>
    <row r="39" spans="1:13" x14ac:dyDescent="0.25">
      <c r="A39" s="7">
        <v>2024</v>
      </c>
      <c r="B39" s="36">
        <v>0.08</v>
      </c>
      <c r="C39" s="36">
        <v>0.08</v>
      </c>
      <c r="D39" s="36">
        <v>0.08</v>
      </c>
      <c r="E39" s="36">
        <v>0.08</v>
      </c>
      <c r="F39" s="36">
        <v>0.08</v>
      </c>
      <c r="G39" s="36">
        <v>0.08</v>
      </c>
      <c r="H39" s="36">
        <v>0.08</v>
      </c>
      <c r="I39" s="36">
        <v>0.08</v>
      </c>
      <c r="J39" s="36">
        <v>0.08</v>
      </c>
      <c r="K39" s="36">
        <v>0.08</v>
      </c>
      <c r="L39" s="36">
        <v>0.08</v>
      </c>
      <c r="M39" s="36">
        <v>0.08</v>
      </c>
    </row>
    <row r="40" spans="1:13" x14ac:dyDescent="0.25">
      <c r="A40" s="7">
        <v>2025</v>
      </c>
      <c r="B40" s="36">
        <v>7.0000000000000007E-2</v>
      </c>
      <c r="C40" s="36">
        <v>7.0000000000000007E-2</v>
      </c>
      <c r="D40" s="36">
        <v>7.0000000000000007E-2</v>
      </c>
      <c r="E40" s="36">
        <v>7.0000000000000007E-2</v>
      </c>
      <c r="F40" s="36">
        <v>7.0000000000000007E-2</v>
      </c>
      <c r="G40" s="36">
        <v>7.0000000000000007E-2</v>
      </c>
      <c r="H40" s="36">
        <v>7.0000000000000007E-2</v>
      </c>
      <c r="I40" s="36">
        <v>7.0000000000000007E-2</v>
      </c>
      <c r="J40" s="36">
        <v>7.0000000000000007E-2</v>
      </c>
      <c r="K40" s="36">
        <v>7.0000000000000007E-2</v>
      </c>
      <c r="L40" s="36">
        <v>7.0000000000000007E-2</v>
      </c>
      <c r="M40" s="36">
        <v>7.0000000000000007E-2</v>
      </c>
    </row>
    <row r="41" spans="1:13" x14ac:dyDescent="0.25">
      <c r="A41" s="7">
        <v>2026</v>
      </c>
      <c r="B41" s="36" t="s">
        <v>104</v>
      </c>
      <c r="C41" s="36" t="s">
        <v>104</v>
      </c>
      <c r="D41" s="36" t="s">
        <v>104</v>
      </c>
      <c r="E41" s="36" t="s">
        <v>104</v>
      </c>
      <c r="F41" s="36" t="s">
        <v>104</v>
      </c>
      <c r="G41" s="36" t="s">
        <v>104</v>
      </c>
      <c r="H41" s="36" t="s">
        <v>104</v>
      </c>
      <c r="I41" s="36" t="s">
        <v>104</v>
      </c>
      <c r="J41" s="36" t="s">
        <v>104</v>
      </c>
      <c r="K41" s="36" t="s">
        <v>104</v>
      </c>
      <c r="L41" s="36" t="s">
        <v>104</v>
      </c>
      <c r="M41" s="36" t="s">
        <v>104</v>
      </c>
    </row>
    <row r="42" spans="1:13" x14ac:dyDescent="0.25">
      <c r="A42" s="7">
        <v>2027</v>
      </c>
      <c r="B42" s="36" t="s">
        <v>104</v>
      </c>
      <c r="C42" s="36" t="s">
        <v>104</v>
      </c>
      <c r="D42" s="36" t="s">
        <v>104</v>
      </c>
      <c r="E42" s="36" t="s">
        <v>104</v>
      </c>
      <c r="F42" s="36" t="s">
        <v>104</v>
      </c>
      <c r="G42" s="36" t="s">
        <v>104</v>
      </c>
      <c r="H42" s="36" t="s">
        <v>104</v>
      </c>
      <c r="I42" s="36" t="s">
        <v>104</v>
      </c>
      <c r="J42" s="36" t="s">
        <v>104</v>
      </c>
      <c r="K42" s="36" t="s">
        <v>104</v>
      </c>
      <c r="L42" s="36" t="s">
        <v>104</v>
      </c>
      <c r="M42" s="36" t="s">
        <v>104</v>
      </c>
    </row>
    <row r="43" spans="1:13" x14ac:dyDescent="0.25">
      <c r="A43" s="7">
        <v>2028</v>
      </c>
      <c r="B43" s="36" t="s">
        <v>104</v>
      </c>
      <c r="C43" s="36" t="s">
        <v>104</v>
      </c>
      <c r="D43" s="36" t="s">
        <v>104</v>
      </c>
      <c r="E43" s="36" t="s">
        <v>104</v>
      </c>
      <c r="F43" s="36" t="s">
        <v>104</v>
      </c>
      <c r="G43" s="36" t="s">
        <v>104</v>
      </c>
      <c r="H43" s="36" t="s">
        <v>104</v>
      </c>
      <c r="I43" s="36" t="s">
        <v>104</v>
      </c>
      <c r="J43" s="36" t="s">
        <v>104</v>
      </c>
      <c r="K43" s="36" t="s">
        <v>104</v>
      </c>
      <c r="L43" s="36" t="s">
        <v>104</v>
      </c>
      <c r="M43" s="36" t="s">
        <v>104</v>
      </c>
    </row>
    <row r="44" spans="1:13" x14ac:dyDescent="0.25">
      <c r="A44" s="7">
        <v>2029</v>
      </c>
      <c r="B44" s="36" t="s">
        <v>104</v>
      </c>
      <c r="C44" s="36" t="s">
        <v>104</v>
      </c>
      <c r="D44" s="36" t="s">
        <v>104</v>
      </c>
      <c r="E44" s="36" t="s">
        <v>104</v>
      </c>
      <c r="F44" s="36" t="s">
        <v>104</v>
      </c>
      <c r="G44" s="36" t="s">
        <v>104</v>
      </c>
      <c r="H44" s="36" t="s">
        <v>104</v>
      </c>
      <c r="I44" s="36" t="s">
        <v>104</v>
      </c>
      <c r="J44" s="36" t="s">
        <v>104</v>
      </c>
      <c r="K44" s="36" t="s">
        <v>104</v>
      </c>
      <c r="L44" s="36" t="s">
        <v>104</v>
      </c>
      <c r="M44" s="36" t="s">
        <v>104</v>
      </c>
    </row>
    <row r="45" spans="1:13" x14ac:dyDescent="0.25">
      <c r="A45" s="7">
        <v>2030</v>
      </c>
      <c r="B45" s="36" t="s">
        <v>104</v>
      </c>
      <c r="C45" s="36" t="s">
        <v>104</v>
      </c>
      <c r="D45" s="36" t="s">
        <v>104</v>
      </c>
      <c r="E45" s="36" t="s">
        <v>104</v>
      </c>
      <c r="F45" s="36" t="s">
        <v>104</v>
      </c>
      <c r="G45" s="36" t="s">
        <v>104</v>
      </c>
      <c r="H45" s="36" t="s">
        <v>104</v>
      </c>
      <c r="I45" s="36" t="s">
        <v>104</v>
      </c>
      <c r="J45" s="36" t="s">
        <v>104</v>
      </c>
      <c r="K45" s="36" t="s">
        <v>104</v>
      </c>
      <c r="L45" s="36" t="s">
        <v>104</v>
      </c>
      <c r="M45" s="36" t="s">
        <v>104</v>
      </c>
    </row>
    <row r="46" spans="1:13" x14ac:dyDescent="0.25">
      <c r="A46" s="7">
        <v>2031</v>
      </c>
      <c r="B46" s="36" t="s">
        <v>104</v>
      </c>
      <c r="C46" s="36" t="s">
        <v>104</v>
      </c>
      <c r="D46" s="36" t="s">
        <v>104</v>
      </c>
      <c r="E46" s="36" t="s">
        <v>104</v>
      </c>
      <c r="F46" s="36" t="s">
        <v>104</v>
      </c>
      <c r="G46" s="36" t="s">
        <v>104</v>
      </c>
      <c r="H46" s="36" t="s">
        <v>104</v>
      </c>
      <c r="I46" s="36" t="s">
        <v>104</v>
      </c>
      <c r="J46" s="36" t="s">
        <v>104</v>
      </c>
      <c r="K46" s="36" t="s">
        <v>104</v>
      </c>
      <c r="L46" s="36" t="s">
        <v>104</v>
      </c>
      <c r="M46" s="36" t="s">
        <v>104</v>
      </c>
    </row>
    <row r="47" spans="1:13" x14ac:dyDescent="0.25">
      <c r="A47" s="7">
        <v>2032</v>
      </c>
      <c r="B47" s="36" t="s">
        <v>104</v>
      </c>
      <c r="C47" s="36" t="s">
        <v>104</v>
      </c>
      <c r="D47" s="36" t="s">
        <v>104</v>
      </c>
      <c r="E47" s="36" t="s">
        <v>104</v>
      </c>
      <c r="F47" s="36" t="s">
        <v>104</v>
      </c>
      <c r="G47" s="36" t="s">
        <v>104</v>
      </c>
      <c r="H47" s="36" t="s">
        <v>104</v>
      </c>
      <c r="I47" s="36" t="s">
        <v>104</v>
      </c>
      <c r="J47" s="36" t="s">
        <v>104</v>
      </c>
      <c r="K47" s="36" t="s">
        <v>104</v>
      </c>
      <c r="L47" s="36" t="s">
        <v>104</v>
      </c>
      <c r="M47" s="36" t="s">
        <v>104</v>
      </c>
    </row>
    <row r="48" spans="1:13" x14ac:dyDescent="0.25">
      <c r="A48" s="7">
        <v>2033</v>
      </c>
      <c r="B48" s="36" t="s">
        <v>104</v>
      </c>
      <c r="C48" s="36" t="s">
        <v>104</v>
      </c>
      <c r="D48" s="36" t="s">
        <v>104</v>
      </c>
      <c r="E48" s="36" t="s">
        <v>104</v>
      </c>
      <c r="F48" s="36" t="s">
        <v>104</v>
      </c>
      <c r="G48" s="36" t="s">
        <v>104</v>
      </c>
      <c r="H48" s="36" t="s">
        <v>104</v>
      </c>
      <c r="I48" s="36" t="s">
        <v>104</v>
      </c>
      <c r="J48" s="36" t="s">
        <v>104</v>
      </c>
      <c r="K48" s="36" t="s">
        <v>104</v>
      </c>
      <c r="L48" s="36" t="s">
        <v>104</v>
      </c>
      <c r="M48" s="36" t="s">
        <v>104</v>
      </c>
    </row>
    <row r="49" spans="1:13" x14ac:dyDescent="0.25">
      <c r="A49" s="7">
        <v>2034</v>
      </c>
      <c r="B49" s="36" t="s">
        <v>104</v>
      </c>
      <c r="C49" s="36" t="s">
        <v>104</v>
      </c>
      <c r="D49" s="36" t="s">
        <v>104</v>
      </c>
      <c r="E49" s="36" t="s">
        <v>104</v>
      </c>
      <c r="F49" s="36" t="s">
        <v>104</v>
      </c>
      <c r="G49" s="36" t="s">
        <v>104</v>
      </c>
      <c r="H49" s="36" t="s">
        <v>104</v>
      </c>
      <c r="I49" s="36" t="s">
        <v>104</v>
      </c>
      <c r="J49" s="36" t="s">
        <v>104</v>
      </c>
      <c r="K49" s="36" t="s">
        <v>104</v>
      </c>
      <c r="L49" s="36" t="s">
        <v>104</v>
      </c>
      <c r="M49" s="36" t="s">
        <v>104</v>
      </c>
    </row>
    <row r="50" spans="1:13" x14ac:dyDescent="0.25">
      <c r="A50" s="7">
        <v>2035</v>
      </c>
      <c r="B50" s="36" t="s">
        <v>104</v>
      </c>
      <c r="C50" s="36" t="s">
        <v>104</v>
      </c>
      <c r="D50" s="36" t="s">
        <v>104</v>
      </c>
      <c r="E50" s="36" t="s">
        <v>104</v>
      </c>
      <c r="F50" s="36" t="s">
        <v>104</v>
      </c>
      <c r="G50" s="36" t="s">
        <v>104</v>
      </c>
      <c r="H50" s="36" t="s">
        <v>104</v>
      </c>
      <c r="I50" s="36" t="s">
        <v>104</v>
      </c>
      <c r="J50" s="36" t="s">
        <v>104</v>
      </c>
      <c r="K50" s="36" t="s">
        <v>104</v>
      </c>
      <c r="L50" s="36" t="s">
        <v>104</v>
      </c>
      <c r="M50" s="36" t="s">
        <v>104</v>
      </c>
    </row>
    <row r="51" spans="1:13" x14ac:dyDescent="0.25">
      <c r="A51" s="7">
        <v>2036</v>
      </c>
      <c r="B51" s="36" t="s">
        <v>104</v>
      </c>
      <c r="C51" s="36" t="s">
        <v>104</v>
      </c>
      <c r="D51" s="36" t="s">
        <v>104</v>
      </c>
      <c r="E51" s="36" t="s">
        <v>104</v>
      </c>
      <c r="F51" s="36" t="s">
        <v>104</v>
      </c>
      <c r="G51" s="36" t="s">
        <v>104</v>
      </c>
      <c r="H51" s="36" t="s">
        <v>104</v>
      </c>
      <c r="I51" s="36" t="s">
        <v>104</v>
      </c>
      <c r="J51" s="36" t="s">
        <v>104</v>
      </c>
      <c r="K51" s="36" t="s">
        <v>104</v>
      </c>
      <c r="L51" s="36" t="s">
        <v>104</v>
      </c>
      <c r="M51" s="36" t="s">
        <v>104</v>
      </c>
    </row>
    <row r="52" spans="1:13" x14ac:dyDescent="0.25">
      <c r="A52" s="7">
        <v>2037</v>
      </c>
      <c r="B52" s="36" t="s">
        <v>104</v>
      </c>
      <c r="C52" s="36" t="s">
        <v>104</v>
      </c>
      <c r="D52" s="36" t="s">
        <v>104</v>
      </c>
      <c r="E52" s="36" t="s">
        <v>104</v>
      </c>
      <c r="F52" s="36" t="s">
        <v>104</v>
      </c>
      <c r="G52" s="36" t="s">
        <v>104</v>
      </c>
      <c r="H52" s="36" t="s">
        <v>104</v>
      </c>
      <c r="I52" s="36" t="s">
        <v>104</v>
      </c>
      <c r="J52" s="36" t="s">
        <v>104</v>
      </c>
      <c r="K52" s="36" t="s">
        <v>104</v>
      </c>
      <c r="L52" s="36" t="s">
        <v>104</v>
      </c>
      <c r="M52" s="36" t="s">
        <v>104</v>
      </c>
    </row>
    <row r="53" spans="1:13" x14ac:dyDescent="0.25">
      <c r="A53" s="7">
        <v>2038</v>
      </c>
      <c r="B53" s="36" t="s">
        <v>104</v>
      </c>
      <c r="C53" s="36" t="s">
        <v>104</v>
      </c>
      <c r="D53" s="36" t="s">
        <v>104</v>
      </c>
      <c r="E53" s="36" t="s">
        <v>104</v>
      </c>
      <c r="F53" s="36" t="s">
        <v>104</v>
      </c>
      <c r="G53" s="36" t="s">
        <v>104</v>
      </c>
      <c r="H53" s="36" t="s">
        <v>104</v>
      </c>
      <c r="I53" s="36" t="s">
        <v>104</v>
      </c>
      <c r="J53" s="36" t="s">
        <v>104</v>
      </c>
      <c r="K53" s="36" t="s">
        <v>104</v>
      </c>
      <c r="L53" s="36" t="s">
        <v>104</v>
      </c>
      <c r="M53" s="36" t="s">
        <v>104</v>
      </c>
    </row>
    <row r="54" spans="1:13" x14ac:dyDescent="0.25">
      <c r="A54" s="7">
        <v>2039</v>
      </c>
      <c r="B54" s="36" t="s">
        <v>104</v>
      </c>
      <c r="C54" s="36" t="s">
        <v>104</v>
      </c>
      <c r="D54" s="36" t="s">
        <v>104</v>
      </c>
      <c r="E54" s="36" t="s">
        <v>104</v>
      </c>
      <c r="F54" s="36" t="s">
        <v>104</v>
      </c>
      <c r="G54" s="36" t="s">
        <v>104</v>
      </c>
      <c r="H54" s="36" t="s">
        <v>104</v>
      </c>
      <c r="I54" s="36" t="s">
        <v>104</v>
      </c>
      <c r="J54" s="36" t="s">
        <v>104</v>
      </c>
      <c r="K54" s="36" t="s">
        <v>104</v>
      </c>
      <c r="L54" s="36" t="s">
        <v>104</v>
      </c>
      <c r="M54" s="36" t="s">
        <v>104</v>
      </c>
    </row>
    <row r="55" spans="1:13" x14ac:dyDescent="0.25">
      <c r="A55" s="7">
        <v>2040</v>
      </c>
      <c r="B55" s="36" t="s">
        <v>104</v>
      </c>
      <c r="C55" s="36" t="s">
        <v>104</v>
      </c>
      <c r="D55" s="36" t="s">
        <v>104</v>
      </c>
      <c r="E55" s="36" t="s">
        <v>104</v>
      </c>
      <c r="F55" s="36" t="s">
        <v>104</v>
      </c>
      <c r="G55" s="36" t="s">
        <v>104</v>
      </c>
      <c r="H55" s="36" t="s">
        <v>104</v>
      </c>
      <c r="I55" s="36" t="s">
        <v>104</v>
      </c>
      <c r="J55" s="36" t="s">
        <v>104</v>
      </c>
      <c r="K55" s="36" t="s">
        <v>104</v>
      </c>
      <c r="L55" s="36" t="s">
        <v>104</v>
      </c>
      <c r="M55" s="36" t="s">
        <v>104</v>
      </c>
    </row>
  </sheetData>
  <sheetProtection algorithmName="SHA-512" hashValue="PIGep2wRXU43urao5vcM2HuOeN+M8PqX2cqrxzdJrt5GEwRN/wU76mbe8oXDBIUsPZYzsX+hzaEubDF/IFMLFA==" saltValue="Wths6VAWcBEg/v19mCBbjg==" spinCount="100000" sheet="1" objects="1" scenarios="1" formatColumns="0" formatRows="0"/>
  <mergeCells count="1">
    <mergeCell ref="A1:G1"/>
  </mergeCells>
  <pageMargins left="0.7" right="0.7" top="0.75" bottom="0.75" header="0.3" footer="0.3"/>
  <pageSetup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789AE-1D66-406E-B91A-EE8B169409EF}">
  <dimension ref="A1:P54"/>
  <sheetViews>
    <sheetView zoomScaleNormal="100" workbookViewId="0">
      <pane xSplit="1" ySplit="3" topLeftCell="B4" activePane="bottomRight" state="frozen"/>
      <selection sqref="A1:F1"/>
      <selection pane="topRight" sqref="A1:F1"/>
      <selection pane="bottomLeft" sqref="A1:F1"/>
      <selection pane="bottomRight" sqref="A1:F1"/>
    </sheetView>
  </sheetViews>
  <sheetFormatPr defaultRowHeight="15" x14ac:dyDescent="0.25"/>
  <cols>
    <col min="1" max="1" width="9" style="9" customWidth="1"/>
    <col min="2" max="13" width="11.7109375" style="9" customWidth="1"/>
  </cols>
  <sheetData>
    <row r="1" spans="1:13" ht="26.25" x14ac:dyDescent="0.4">
      <c r="A1" s="138" t="s">
        <v>17</v>
      </c>
      <c r="B1" s="139"/>
      <c r="C1" s="139"/>
      <c r="D1" s="139"/>
      <c r="E1" s="140"/>
    </row>
    <row r="3" spans="1:13" x14ac:dyDescent="0.25">
      <c r="A3" s="7" t="s">
        <v>3</v>
      </c>
      <c r="B3" s="7" t="s">
        <v>60</v>
      </c>
      <c r="C3" s="7" t="s">
        <v>61</v>
      </c>
      <c r="D3" s="7" t="s">
        <v>62</v>
      </c>
      <c r="E3" s="7" t="s">
        <v>63</v>
      </c>
      <c r="F3" s="7" t="s">
        <v>4</v>
      </c>
      <c r="G3" s="7" t="s">
        <v>64</v>
      </c>
      <c r="H3" s="7" t="s">
        <v>65</v>
      </c>
      <c r="I3" s="7" t="s">
        <v>66</v>
      </c>
      <c r="J3" s="7" t="s">
        <v>67</v>
      </c>
      <c r="K3" s="7" t="s">
        <v>68</v>
      </c>
      <c r="L3" s="7" t="s">
        <v>69</v>
      </c>
      <c r="M3" s="7" t="s">
        <v>70</v>
      </c>
    </row>
    <row r="4" spans="1:13" x14ac:dyDescent="0.25">
      <c r="A4" s="7">
        <v>1990</v>
      </c>
      <c r="B4" s="8">
        <v>32978</v>
      </c>
      <c r="C4" s="8">
        <v>33008</v>
      </c>
      <c r="D4" s="8">
        <v>33039</v>
      </c>
      <c r="E4" s="8">
        <v>33069</v>
      </c>
      <c r="F4" s="8">
        <v>33100</v>
      </c>
      <c r="G4" s="8">
        <v>33131</v>
      </c>
      <c r="H4" s="8">
        <v>33161</v>
      </c>
      <c r="I4" s="8">
        <v>33192</v>
      </c>
      <c r="J4" s="8">
        <v>33222</v>
      </c>
      <c r="K4" s="8">
        <v>33253</v>
      </c>
      <c r="L4" s="8">
        <v>33284</v>
      </c>
      <c r="M4" s="8">
        <v>33312</v>
      </c>
    </row>
    <row r="5" spans="1:13" x14ac:dyDescent="0.25">
      <c r="A5" s="7">
        <v>1991</v>
      </c>
      <c r="B5" s="8">
        <v>33343</v>
      </c>
      <c r="C5" s="8">
        <v>33373</v>
      </c>
      <c r="D5" s="8">
        <v>33404</v>
      </c>
      <c r="E5" s="8">
        <v>33434</v>
      </c>
      <c r="F5" s="8">
        <v>33465</v>
      </c>
      <c r="G5" s="8">
        <v>33496</v>
      </c>
      <c r="H5" s="8">
        <v>33526</v>
      </c>
      <c r="I5" s="8">
        <v>33557</v>
      </c>
      <c r="J5" s="8">
        <v>33587</v>
      </c>
      <c r="K5" s="8">
        <v>33618</v>
      </c>
      <c r="L5" s="8">
        <v>33649</v>
      </c>
      <c r="M5" s="8">
        <v>33678</v>
      </c>
    </row>
    <row r="6" spans="1:13" x14ac:dyDescent="0.25">
      <c r="A6" s="7">
        <v>1992</v>
      </c>
      <c r="B6" s="8">
        <v>33709</v>
      </c>
      <c r="C6" s="8">
        <v>33739</v>
      </c>
      <c r="D6" s="8">
        <v>33770</v>
      </c>
      <c r="E6" s="8">
        <v>33800</v>
      </c>
      <c r="F6" s="8">
        <v>33831</v>
      </c>
      <c r="G6" s="8">
        <v>33862</v>
      </c>
      <c r="H6" s="8">
        <v>33892</v>
      </c>
      <c r="I6" s="8">
        <v>33923</v>
      </c>
      <c r="J6" s="8">
        <v>33953</v>
      </c>
      <c r="K6" s="8">
        <v>33984</v>
      </c>
      <c r="L6" s="8">
        <v>34015</v>
      </c>
      <c r="M6" s="8">
        <v>34043</v>
      </c>
    </row>
    <row r="7" spans="1:13" x14ac:dyDescent="0.25">
      <c r="A7" s="7">
        <v>1993</v>
      </c>
      <c r="B7" s="8">
        <v>34074</v>
      </c>
      <c r="C7" s="8">
        <v>34104</v>
      </c>
      <c r="D7" s="8">
        <v>34135</v>
      </c>
      <c r="E7" s="8">
        <v>34165</v>
      </c>
      <c r="F7" s="8">
        <v>34196</v>
      </c>
      <c r="G7" s="8">
        <v>34227</v>
      </c>
      <c r="H7" s="8">
        <v>34257</v>
      </c>
      <c r="I7" s="8">
        <v>34288</v>
      </c>
      <c r="J7" s="8">
        <v>34318</v>
      </c>
      <c r="K7" s="8">
        <v>34349</v>
      </c>
      <c r="L7" s="8">
        <v>34380</v>
      </c>
      <c r="M7" s="8">
        <v>34408</v>
      </c>
    </row>
    <row r="8" spans="1:13" x14ac:dyDescent="0.25">
      <c r="A8" s="7">
        <v>1994</v>
      </c>
      <c r="B8" s="8">
        <v>34439</v>
      </c>
      <c r="C8" s="8">
        <v>34469</v>
      </c>
      <c r="D8" s="8">
        <v>34500</v>
      </c>
      <c r="E8" s="8">
        <v>34530</v>
      </c>
      <c r="F8" s="8">
        <v>34561</v>
      </c>
      <c r="G8" s="8">
        <v>34592</v>
      </c>
      <c r="H8" s="8">
        <v>34622</v>
      </c>
      <c r="I8" s="8">
        <v>34653</v>
      </c>
      <c r="J8" s="8">
        <v>34683</v>
      </c>
      <c r="K8" s="8">
        <v>34714</v>
      </c>
      <c r="L8" s="8">
        <v>34745</v>
      </c>
      <c r="M8" s="8">
        <v>34773</v>
      </c>
    </row>
    <row r="9" spans="1:13" x14ac:dyDescent="0.25">
      <c r="A9" s="7">
        <v>1995</v>
      </c>
      <c r="B9" s="8">
        <v>34804</v>
      </c>
      <c r="C9" s="8">
        <v>34834</v>
      </c>
      <c r="D9" s="8">
        <v>34865</v>
      </c>
      <c r="E9" s="8">
        <v>34895</v>
      </c>
      <c r="F9" s="8">
        <v>34926</v>
      </c>
      <c r="G9" s="8">
        <v>34957</v>
      </c>
      <c r="H9" s="8">
        <v>34987</v>
      </c>
      <c r="I9" s="8">
        <v>35018</v>
      </c>
      <c r="J9" s="8">
        <v>35048</v>
      </c>
      <c r="K9" s="8">
        <v>35079</v>
      </c>
      <c r="L9" s="8">
        <v>35110</v>
      </c>
      <c r="M9" s="8">
        <v>35139</v>
      </c>
    </row>
    <row r="10" spans="1:13" x14ac:dyDescent="0.25">
      <c r="A10" s="7">
        <v>1996</v>
      </c>
      <c r="B10" s="8">
        <v>35170</v>
      </c>
      <c r="C10" s="8">
        <v>35200</v>
      </c>
      <c r="D10" s="8">
        <v>35231</v>
      </c>
      <c r="E10" s="8">
        <v>35261</v>
      </c>
      <c r="F10" s="8">
        <v>35292</v>
      </c>
      <c r="G10" s="8">
        <v>35323</v>
      </c>
      <c r="H10" s="8">
        <v>35353</v>
      </c>
      <c r="I10" s="8">
        <v>35384</v>
      </c>
      <c r="J10" s="8">
        <v>35414</v>
      </c>
      <c r="K10" s="8">
        <v>35445</v>
      </c>
      <c r="L10" s="8">
        <v>35476</v>
      </c>
      <c r="M10" s="8">
        <v>35504</v>
      </c>
    </row>
    <row r="11" spans="1:13" x14ac:dyDescent="0.25">
      <c r="A11" s="7">
        <v>1997</v>
      </c>
      <c r="B11" s="8">
        <v>35535</v>
      </c>
      <c r="C11" s="8">
        <v>35565</v>
      </c>
      <c r="D11" s="8">
        <v>35596</v>
      </c>
      <c r="E11" s="8">
        <v>35626</v>
      </c>
      <c r="F11" s="8">
        <v>35657</v>
      </c>
      <c r="G11" s="8">
        <v>35688</v>
      </c>
      <c r="H11" s="8">
        <v>35718</v>
      </c>
      <c r="I11" s="8">
        <v>35749</v>
      </c>
      <c r="J11" s="8">
        <v>35779</v>
      </c>
      <c r="K11" s="8">
        <v>35810</v>
      </c>
      <c r="L11" s="8">
        <v>35841</v>
      </c>
      <c r="M11" s="8">
        <v>35869</v>
      </c>
    </row>
    <row r="12" spans="1:13" x14ac:dyDescent="0.25">
      <c r="A12" s="7">
        <v>1998</v>
      </c>
      <c r="B12" s="8">
        <v>35900</v>
      </c>
      <c r="C12" s="8">
        <v>35930</v>
      </c>
      <c r="D12" s="8">
        <v>35961</v>
      </c>
      <c r="E12" s="8">
        <v>35991</v>
      </c>
      <c r="F12" s="8">
        <v>36022</v>
      </c>
      <c r="G12" s="8">
        <v>36053</v>
      </c>
      <c r="H12" s="8">
        <v>36083</v>
      </c>
      <c r="I12" s="8">
        <v>36114</v>
      </c>
      <c r="J12" s="8">
        <v>36144</v>
      </c>
      <c r="K12" s="8">
        <v>36175</v>
      </c>
      <c r="L12" s="8">
        <v>36206</v>
      </c>
      <c r="M12" s="8">
        <v>36234</v>
      </c>
    </row>
    <row r="13" spans="1:13" x14ac:dyDescent="0.25">
      <c r="A13" s="7">
        <v>1999</v>
      </c>
      <c r="B13" s="8">
        <v>36265</v>
      </c>
      <c r="C13" s="8">
        <v>36295</v>
      </c>
      <c r="D13" s="8">
        <v>36326</v>
      </c>
      <c r="E13" s="8">
        <v>36356</v>
      </c>
      <c r="F13" s="8">
        <v>36387</v>
      </c>
      <c r="G13" s="8">
        <v>36418</v>
      </c>
      <c r="H13" s="8">
        <v>36448</v>
      </c>
      <c r="I13" s="8">
        <v>36479</v>
      </c>
      <c r="J13" s="8">
        <v>36509</v>
      </c>
      <c r="K13" s="8">
        <v>36540</v>
      </c>
      <c r="L13" s="8">
        <v>36571</v>
      </c>
      <c r="M13" s="8">
        <v>36600</v>
      </c>
    </row>
    <row r="14" spans="1:13" x14ac:dyDescent="0.25">
      <c r="A14" s="7">
        <v>2000</v>
      </c>
      <c r="B14" s="8">
        <v>36631</v>
      </c>
      <c r="C14" s="8">
        <v>36661</v>
      </c>
      <c r="D14" s="8">
        <v>36692</v>
      </c>
      <c r="E14" s="8">
        <v>36722</v>
      </c>
      <c r="F14" s="8">
        <v>36753</v>
      </c>
      <c r="G14" s="8">
        <v>36784</v>
      </c>
      <c r="H14" s="8">
        <v>36814</v>
      </c>
      <c r="I14" s="8">
        <v>36845</v>
      </c>
      <c r="J14" s="8">
        <v>36875</v>
      </c>
      <c r="K14" s="8">
        <v>36906</v>
      </c>
      <c r="L14" s="8">
        <v>36937</v>
      </c>
      <c r="M14" s="8">
        <v>36965</v>
      </c>
    </row>
    <row r="15" spans="1:13" x14ac:dyDescent="0.25">
      <c r="A15" s="7">
        <v>2001</v>
      </c>
      <c r="B15" s="8">
        <v>36996</v>
      </c>
      <c r="C15" s="8">
        <v>37026</v>
      </c>
      <c r="D15" s="8">
        <v>37057</v>
      </c>
      <c r="E15" s="8">
        <v>37087</v>
      </c>
      <c r="F15" s="8">
        <v>37118</v>
      </c>
      <c r="G15" s="8">
        <v>37149</v>
      </c>
      <c r="H15" s="8">
        <v>37179</v>
      </c>
      <c r="I15" s="8">
        <v>37210</v>
      </c>
      <c r="J15" s="8">
        <v>37240</v>
      </c>
      <c r="K15" s="8">
        <v>37271</v>
      </c>
      <c r="L15" s="8">
        <v>37302</v>
      </c>
      <c r="M15" s="8">
        <v>37330</v>
      </c>
    </row>
    <row r="16" spans="1:13" x14ac:dyDescent="0.25">
      <c r="A16" s="7">
        <v>2002</v>
      </c>
      <c r="B16" s="8">
        <v>37361</v>
      </c>
      <c r="C16" s="8">
        <v>37391</v>
      </c>
      <c r="D16" s="8">
        <v>37422</v>
      </c>
      <c r="E16" s="8">
        <v>37452</v>
      </c>
      <c r="F16" s="8">
        <v>37483</v>
      </c>
      <c r="G16" s="8">
        <v>37514</v>
      </c>
      <c r="H16" s="8">
        <v>37544</v>
      </c>
      <c r="I16" s="8">
        <v>37575</v>
      </c>
      <c r="J16" s="8">
        <v>37605</v>
      </c>
      <c r="K16" s="8">
        <v>37636</v>
      </c>
      <c r="L16" s="8">
        <v>37667</v>
      </c>
      <c r="M16" s="8">
        <v>37695</v>
      </c>
    </row>
    <row r="17" spans="1:16" x14ac:dyDescent="0.25">
      <c r="A17" s="7">
        <v>2003</v>
      </c>
      <c r="B17" s="8">
        <v>37726</v>
      </c>
      <c r="C17" s="8">
        <v>37756</v>
      </c>
      <c r="D17" s="8">
        <v>37787</v>
      </c>
      <c r="E17" s="8">
        <v>37817</v>
      </c>
      <c r="F17" s="8">
        <v>37848</v>
      </c>
      <c r="G17" s="8">
        <v>37879</v>
      </c>
      <c r="H17" s="8">
        <v>37909</v>
      </c>
      <c r="I17" s="8">
        <v>37940</v>
      </c>
      <c r="J17" s="8">
        <v>37970</v>
      </c>
      <c r="K17" s="8">
        <v>38001</v>
      </c>
      <c r="L17" s="8">
        <v>38032</v>
      </c>
      <c r="M17" s="8">
        <v>38061</v>
      </c>
    </row>
    <row r="18" spans="1:16" x14ac:dyDescent="0.25">
      <c r="A18" s="7">
        <v>2004</v>
      </c>
      <c r="B18" s="8">
        <v>38092</v>
      </c>
      <c r="C18" s="8">
        <v>38122</v>
      </c>
      <c r="D18" s="8">
        <v>38153</v>
      </c>
      <c r="E18" s="8">
        <v>38183</v>
      </c>
      <c r="F18" s="8">
        <v>38214</v>
      </c>
      <c r="G18" s="8">
        <v>38245</v>
      </c>
      <c r="H18" s="8">
        <v>38275</v>
      </c>
      <c r="I18" s="8">
        <v>38306</v>
      </c>
      <c r="J18" s="8">
        <v>38336</v>
      </c>
      <c r="K18" s="8">
        <v>38367</v>
      </c>
      <c r="L18" s="8">
        <v>38398</v>
      </c>
      <c r="M18" s="8">
        <v>38426</v>
      </c>
    </row>
    <row r="19" spans="1:16" x14ac:dyDescent="0.25">
      <c r="A19" s="7">
        <v>2005</v>
      </c>
      <c r="B19" s="8">
        <v>38457</v>
      </c>
      <c r="C19" s="8">
        <v>38487</v>
      </c>
      <c r="D19" s="8">
        <v>38518</v>
      </c>
      <c r="E19" s="8">
        <v>38548</v>
      </c>
      <c r="F19" s="8">
        <v>38579</v>
      </c>
      <c r="G19" s="8">
        <v>38610</v>
      </c>
      <c r="H19" s="8">
        <v>38640</v>
      </c>
      <c r="I19" s="8">
        <v>38671</v>
      </c>
      <c r="J19" s="8">
        <v>38701</v>
      </c>
      <c r="K19" s="8">
        <v>38732</v>
      </c>
      <c r="L19" s="8">
        <v>38763</v>
      </c>
      <c r="M19" s="8">
        <v>38791</v>
      </c>
    </row>
    <row r="20" spans="1:16" x14ac:dyDescent="0.25">
      <c r="A20" s="7">
        <v>2006</v>
      </c>
      <c r="B20" s="8">
        <v>38822</v>
      </c>
      <c r="C20" s="8">
        <v>38852</v>
      </c>
      <c r="D20" s="8">
        <v>38883</v>
      </c>
      <c r="E20" s="8">
        <v>38913</v>
      </c>
      <c r="F20" s="8">
        <v>38944</v>
      </c>
      <c r="G20" s="8">
        <v>38975</v>
      </c>
      <c r="H20" s="8">
        <v>39005</v>
      </c>
      <c r="I20" s="8">
        <v>39036</v>
      </c>
      <c r="J20" s="8">
        <v>39066</v>
      </c>
      <c r="K20" s="8">
        <v>39097</v>
      </c>
      <c r="L20" s="8">
        <v>39128</v>
      </c>
      <c r="M20" s="8">
        <v>39156</v>
      </c>
    </row>
    <row r="21" spans="1:16" x14ac:dyDescent="0.25">
      <c r="A21" s="7">
        <v>2007</v>
      </c>
      <c r="B21" s="8">
        <v>39187</v>
      </c>
      <c r="C21" s="8">
        <v>39217</v>
      </c>
      <c r="D21" s="8">
        <v>39248</v>
      </c>
      <c r="E21" s="8">
        <v>39278</v>
      </c>
      <c r="F21" s="8">
        <v>39309</v>
      </c>
      <c r="G21" s="8">
        <v>39340</v>
      </c>
      <c r="H21" s="8">
        <v>39370</v>
      </c>
      <c r="I21" s="8">
        <v>39401</v>
      </c>
      <c r="J21" s="8">
        <v>39431</v>
      </c>
      <c r="K21" s="8">
        <v>39462</v>
      </c>
      <c r="L21" s="8">
        <v>39493</v>
      </c>
      <c r="M21" s="8">
        <v>39522</v>
      </c>
    </row>
    <row r="22" spans="1:16" x14ac:dyDescent="0.25">
      <c r="A22" s="7">
        <v>2008</v>
      </c>
      <c r="B22" s="8">
        <v>39553</v>
      </c>
      <c r="C22" s="8">
        <v>39583</v>
      </c>
      <c r="D22" s="8">
        <v>39614</v>
      </c>
      <c r="E22" s="8">
        <v>39644</v>
      </c>
      <c r="F22" s="8">
        <v>39675</v>
      </c>
      <c r="G22" s="8">
        <v>39706</v>
      </c>
      <c r="H22" s="8">
        <v>39736</v>
      </c>
      <c r="I22" s="8">
        <v>39767</v>
      </c>
      <c r="J22" s="8">
        <v>39797</v>
      </c>
      <c r="K22" s="8">
        <v>39828</v>
      </c>
      <c r="L22" s="8">
        <v>39859</v>
      </c>
      <c r="M22" s="8">
        <v>39887</v>
      </c>
    </row>
    <row r="23" spans="1:16" x14ac:dyDescent="0.25">
      <c r="A23" s="7">
        <v>2009</v>
      </c>
      <c r="B23" s="8">
        <v>39918</v>
      </c>
      <c r="C23" s="8">
        <v>39948</v>
      </c>
      <c r="D23" s="8">
        <v>39979</v>
      </c>
      <c r="E23" s="8">
        <v>40009</v>
      </c>
      <c r="F23" s="8">
        <v>40040</v>
      </c>
      <c r="G23" s="8">
        <v>40071</v>
      </c>
      <c r="H23" s="8">
        <v>40101</v>
      </c>
      <c r="I23" s="8">
        <v>40132</v>
      </c>
      <c r="J23" s="8">
        <v>40162</v>
      </c>
      <c r="K23" s="8">
        <v>40193</v>
      </c>
      <c r="L23" s="8">
        <v>40224</v>
      </c>
      <c r="M23" s="8">
        <v>40252</v>
      </c>
    </row>
    <row r="24" spans="1:16" x14ac:dyDescent="0.25">
      <c r="A24" s="7">
        <v>2010</v>
      </c>
      <c r="B24" s="8">
        <v>40283</v>
      </c>
      <c r="C24" s="8">
        <v>40313</v>
      </c>
      <c r="D24" s="8">
        <v>40344</v>
      </c>
      <c r="E24" s="8">
        <v>40374</v>
      </c>
      <c r="F24" s="8">
        <v>40405</v>
      </c>
      <c r="G24" s="8">
        <v>40436</v>
      </c>
      <c r="H24" s="8">
        <v>40466</v>
      </c>
      <c r="I24" s="8">
        <v>40497</v>
      </c>
      <c r="J24" s="8">
        <v>40527</v>
      </c>
      <c r="K24" s="8">
        <v>40558</v>
      </c>
      <c r="L24" s="8">
        <v>40589</v>
      </c>
      <c r="M24" s="8">
        <v>40617</v>
      </c>
    </row>
    <row r="25" spans="1:16" x14ac:dyDescent="0.25">
      <c r="A25" s="7">
        <v>2011</v>
      </c>
      <c r="B25" s="8">
        <v>40648</v>
      </c>
      <c r="C25" s="8">
        <v>40678</v>
      </c>
      <c r="D25" s="8">
        <v>40709</v>
      </c>
      <c r="E25" s="8">
        <v>40739</v>
      </c>
      <c r="F25" s="8">
        <v>40770</v>
      </c>
      <c r="G25" s="8">
        <v>40801</v>
      </c>
      <c r="H25" s="8">
        <v>40831</v>
      </c>
      <c r="I25" s="8">
        <v>40862</v>
      </c>
      <c r="J25" s="8">
        <v>40892</v>
      </c>
      <c r="K25" s="8">
        <v>40923</v>
      </c>
      <c r="L25" s="8">
        <v>40954</v>
      </c>
      <c r="M25" s="8">
        <v>40983</v>
      </c>
    </row>
    <row r="26" spans="1:16" x14ac:dyDescent="0.25">
      <c r="A26" s="7">
        <v>2012</v>
      </c>
      <c r="B26" s="8">
        <v>41014</v>
      </c>
      <c r="C26" s="8">
        <v>41044</v>
      </c>
      <c r="D26" s="8">
        <v>41075</v>
      </c>
      <c r="E26" s="8">
        <v>41105</v>
      </c>
      <c r="F26" s="8">
        <v>41136</v>
      </c>
      <c r="G26" s="8">
        <v>41167</v>
      </c>
      <c r="H26" s="8">
        <v>41197</v>
      </c>
      <c r="I26" s="8">
        <v>41228</v>
      </c>
      <c r="J26" s="8">
        <v>41258</v>
      </c>
      <c r="K26" s="8">
        <v>41289</v>
      </c>
      <c r="L26" s="8">
        <v>41320</v>
      </c>
      <c r="M26" s="8">
        <v>41348</v>
      </c>
    </row>
    <row r="27" spans="1:16" x14ac:dyDescent="0.25">
      <c r="A27" s="7">
        <v>2013</v>
      </c>
      <c r="B27" s="8">
        <v>41379</v>
      </c>
      <c r="C27" s="8">
        <v>41409</v>
      </c>
      <c r="D27" s="8">
        <v>41440</v>
      </c>
      <c r="E27" s="8">
        <v>41470</v>
      </c>
      <c r="F27" s="8">
        <v>41501</v>
      </c>
      <c r="G27" s="8">
        <v>41532</v>
      </c>
      <c r="H27" s="8">
        <v>41562</v>
      </c>
      <c r="I27" s="8">
        <v>41593</v>
      </c>
      <c r="J27" s="8">
        <v>41623</v>
      </c>
      <c r="K27" s="8">
        <v>41654</v>
      </c>
      <c r="L27" s="8">
        <v>41685</v>
      </c>
      <c r="M27" s="8">
        <v>41713</v>
      </c>
    </row>
    <row r="28" spans="1:16" x14ac:dyDescent="0.25">
      <c r="A28" s="7">
        <v>2014</v>
      </c>
      <c r="B28" s="8">
        <v>41744</v>
      </c>
      <c r="C28" s="8">
        <v>41774</v>
      </c>
      <c r="D28" s="8">
        <v>41805</v>
      </c>
      <c r="E28" s="8">
        <v>41835</v>
      </c>
      <c r="F28" s="8">
        <v>41866</v>
      </c>
      <c r="G28" s="8">
        <v>41897</v>
      </c>
      <c r="H28" s="8">
        <v>41927</v>
      </c>
      <c r="I28" s="8">
        <v>41958</v>
      </c>
      <c r="J28" s="8">
        <v>41988</v>
      </c>
      <c r="K28" s="8">
        <v>42019</v>
      </c>
      <c r="L28" s="8">
        <v>42050</v>
      </c>
      <c r="M28" s="8">
        <v>42078</v>
      </c>
    </row>
    <row r="29" spans="1:16" x14ac:dyDescent="0.25">
      <c r="A29" s="7">
        <v>2015</v>
      </c>
      <c r="B29" s="8">
        <v>42109</v>
      </c>
      <c r="C29" s="8">
        <v>42139</v>
      </c>
      <c r="D29" s="8">
        <v>42170</v>
      </c>
      <c r="E29" s="8">
        <v>42200</v>
      </c>
      <c r="F29" s="8">
        <v>42231</v>
      </c>
      <c r="G29" s="8">
        <v>42262</v>
      </c>
      <c r="H29" s="8">
        <v>42292</v>
      </c>
      <c r="I29" s="8">
        <v>42323</v>
      </c>
      <c r="J29" s="8">
        <v>42353</v>
      </c>
      <c r="K29" s="8">
        <v>42384</v>
      </c>
      <c r="L29" s="8">
        <v>42415</v>
      </c>
      <c r="M29" s="8">
        <v>42444</v>
      </c>
    </row>
    <row r="30" spans="1:16" x14ac:dyDescent="0.25">
      <c r="A30" s="38">
        <v>2016</v>
      </c>
      <c r="B30" s="8">
        <v>42505</v>
      </c>
      <c r="C30" s="8">
        <v>42536</v>
      </c>
      <c r="D30" s="8">
        <v>42566</v>
      </c>
      <c r="E30" s="8">
        <v>42597</v>
      </c>
      <c r="F30" s="8">
        <v>42628</v>
      </c>
      <c r="G30" s="8">
        <v>42628</v>
      </c>
      <c r="H30" s="8">
        <v>42689</v>
      </c>
      <c r="I30" s="8">
        <v>42719</v>
      </c>
      <c r="J30" s="8">
        <v>42750</v>
      </c>
      <c r="K30" s="8">
        <v>42781</v>
      </c>
      <c r="L30" s="8">
        <v>42809</v>
      </c>
      <c r="M30" s="8">
        <v>42840</v>
      </c>
      <c r="N30" s="87" t="s">
        <v>25</v>
      </c>
      <c r="O30" s="87"/>
      <c r="P30" s="87"/>
    </row>
    <row r="31" spans="1:16" x14ac:dyDescent="0.25">
      <c r="A31" s="7">
        <v>2017</v>
      </c>
      <c r="B31" s="8">
        <v>42870</v>
      </c>
      <c r="C31" s="8">
        <v>42901</v>
      </c>
      <c r="D31" s="8">
        <v>42931</v>
      </c>
      <c r="E31" s="8">
        <v>42962</v>
      </c>
      <c r="F31" s="8">
        <v>42993</v>
      </c>
      <c r="G31" s="8">
        <v>42993</v>
      </c>
      <c r="H31" s="8">
        <v>43054</v>
      </c>
      <c r="I31" s="8">
        <v>43084</v>
      </c>
      <c r="J31" s="8">
        <v>43115</v>
      </c>
      <c r="K31" s="8">
        <v>43146</v>
      </c>
      <c r="L31" s="8">
        <v>43174</v>
      </c>
      <c r="M31" s="8">
        <v>43205</v>
      </c>
    </row>
    <row r="32" spans="1:16" x14ac:dyDescent="0.25">
      <c r="A32" s="7">
        <v>2018</v>
      </c>
      <c r="B32" s="8">
        <v>43235</v>
      </c>
      <c r="C32" s="8">
        <v>43266</v>
      </c>
      <c r="D32" s="8">
        <v>43296</v>
      </c>
      <c r="E32" s="8">
        <v>43327</v>
      </c>
      <c r="F32" s="8">
        <v>43358</v>
      </c>
      <c r="G32" s="8">
        <v>43358</v>
      </c>
      <c r="H32" s="8">
        <v>43419</v>
      </c>
      <c r="I32" s="8">
        <v>43449</v>
      </c>
      <c r="J32" s="8">
        <v>43480</v>
      </c>
      <c r="K32" s="8">
        <v>43511</v>
      </c>
      <c r="L32" s="8">
        <v>43539</v>
      </c>
      <c r="M32" s="8">
        <v>43570</v>
      </c>
    </row>
    <row r="33" spans="1:16" x14ac:dyDescent="0.25">
      <c r="A33" s="7">
        <v>2019</v>
      </c>
      <c r="B33" s="8">
        <v>43600</v>
      </c>
      <c r="C33" s="8">
        <v>43631</v>
      </c>
      <c r="D33" s="8">
        <v>43661</v>
      </c>
      <c r="E33" s="8">
        <v>43692</v>
      </c>
      <c r="F33" s="8">
        <v>43723</v>
      </c>
      <c r="G33" s="8">
        <v>43723</v>
      </c>
      <c r="H33" s="8">
        <v>43784</v>
      </c>
      <c r="I33" s="8">
        <v>43814</v>
      </c>
      <c r="J33" s="8">
        <v>43845</v>
      </c>
      <c r="K33" s="8">
        <v>43876</v>
      </c>
      <c r="L33" s="8">
        <v>43905</v>
      </c>
      <c r="M33" s="8">
        <v>43936</v>
      </c>
    </row>
    <row r="34" spans="1:16" x14ac:dyDescent="0.25">
      <c r="A34" s="7">
        <v>2020</v>
      </c>
      <c r="B34" s="8">
        <v>43966</v>
      </c>
      <c r="C34" s="8">
        <v>43997</v>
      </c>
      <c r="D34" s="8">
        <v>44027</v>
      </c>
      <c r="E34" s="8">
        <v>44058</v>
      </c>
      <c r="F34" s="8">
        <v>44089</v>
      </c>
      <c r="G34" s="8">
        <v>44089</v>
      </c>
      <c r="H34" s="8">
        <v>44150</v>
      </c>
      <c r="I34" s="8">
        <v>44180</v>
      </c>
      <c r="J34" s="8">
        <v>44211</v>
      </c>
      <c r="K34" s="8">
        <v>44242</v>
      </c>
      <c r="L34" s="8">
        <v>44270</v>
      </c>
      <c r="M34" s="8">
        <v>44301</v>
      </c>
    </row>
    <row r="35" spans="1:16" x14ac:dyDescent="0.25">
      <c r="A35" s="7">
        <v>2021</v>
      </c>
      <c r="B35" s="8">
        <v>44331</v>
      </c>
      <c r="C35" s="8">
        <v>44362</v>
      </c>
      <c r="D35" s="8">
        <v>44392</v>
      </c>
      <c r="E35" s="8">
        <v>44423</v>
      </c>
      <c r="F35" s="8">
        <v>44454</v>
      </c>
      <c r="G35" s="8">
        <v>44454</v>
      </c>
      <c r="H35" s="8">
        <v>44515</v>
      </c>
      <c r="I35" s="8">
        <v>44545</v>
      </c>
      <c r="J35" s="8">
        <v>44576</v>
      </c>
      <c r="K35" s="8">
        <v>44607</v>
      </c>
      <c r="L35" s="8">
        <v>44635</v>
      </c>
      <c r="M35" s="8">
        <v>44666</v>
      </c>
    </row>
    <row r="36" spans="1:16" x14ac:dyDescent="0.25">
      <c r="A36" s="7">
        <v>2022</v>
      </c>
      <c r="B36" s="8">
        <v>44696</v>
      </c>
      <c r="C36" s="8">
        <v>44727</v>
      </c>
      <c r="D36" s="8">
        <v>44757</v>
      </c>
      <c r="E36" s="8">
        <v>44788</v>
      </c>
      <c r="F36" s="8">
        <v>44819</v>
      </c>
      <c r="G36" s="8">
        <v>44819</v>
      </c>
      <c r="H36" s="8">
        <v>44880</v>
      </c>
      <c r="I36" s="8">
        <v>44910</v>
      </c>
      <c r="J36" s="8">
        <v>44941</v>
      </c>
      <c r="K36" s="8">
        <v>44972</v>
      </c>
      <c r="L36" s="8">
        <v>45000</v>
      </c>
      <c r="M36" s="8">
        <v>45031</v>
      </c>
    </row>
    <row r="37" spans="1:16" x14ac:dyDescent="0.25">
      <c r="A37" s="7">
        <v>2023</v>
      </c>
      <c r="B37" s="8">
        <v>45061</v>
      </c>
      <c r="C37" s="8">
        <v>45092</v>
      </c>
      <c r="D37" s="8">
        <v>45122</v>
      </c>
      <c r="E37" s="8">
        <v>45153</v>
      </c>
      <c r="F37" s="8">
        <v>45184</v>
      </c>
      <c r="G37" s="8">
        <v>45184</v>
      </c>
      <c r="H37" s="8">
        <v>45245</v>
      </c>
      <c r="I37" s="8">
        <v>45275</v>
      </c>
      <c r="J37" s="8">
        <v>45306</v>
      </c>
      <c r="K37" s="8">
        <v>45337</v>
      </c>
      <c r="L37" s="8">
        <v>45366</v>
      </c>
      <c r="M37" s="8">
        <v>45397</v>
      </c>
    </row>
    <row r="38" spans="1:16" x14ac:dyDescent="0.25">
      <c r="A38" s="7">
        <v>2024</v>
      </c>
      <c r="B38" s="8">
        <v>45427</v>
      </c>
      <c r="C38" s="8">
        <v>45458</v>
      </c>
      <c r="D38" s="8">
        <v>45488</v>
      </c>
      <c r="E38" s="8">
        <v>45519</v>
      </c>
      <c r="F38" s="8">
        <v>45550</v>
      </c>
      <c r="G38" s="8">
        <v>45550</v>
      </c>
      <c r="H38" s="8">
        <v>45611</v>
      </c>
      <c r="I38" s="8">
        <v>45641</v>
      </c>
      <c r="J38" s="8">
        <v>45672</v>
      </c>
      <c r="K38" s="8">
        <v>45703</v>
      </c>
      <c r="L38" s="8">
        <v>45731</v>
      </c>
      <c r="M38" s="8">
        <v>45762</v>
      </c>
    </row>
    <row r="39" spans="1:16" x14ac:dyDescent="0.25">
      <c r="A39" s="7">
        <v>2025</v>
      </c>
      <c r="B39" s="8">
        <v>45792</v>
      </c>
      <c r="C39" s="8">
        <v>45823</v>
      </c>
      <c r="D39" s="8">
        <v>45853</v>
      </c>
      <c r="E39" s="8">
        <v>45884</v>
      </c>
      <c r="F39" s="8">
        <v>45915</v>
      </c>
      <c r="G39" s="8">
        <v>45915</v>
      </c>
      <c r="H39" s="8">
        <v>45976</v>
      </c>
      <c r="I39" s="8">
        <v>46006</v>
      </c>
      <c r="J39" s="8">
        <v>46037</v>
      </c>
      <c r="K39" s="8">
        <v>46068</v>
      </c>
      <c r="L39" s="8">
        <v>46096</v>
      </c>
      <c r="M39" s="8">
        <v>46127</v>
      </c>
    </row>
    <row r="40" spans="1:16" x14ac:dyDescent="0.25">
      <c r="A40" s="7">
        <v>2026</v>
      </c>
      <c r="B40" s="8">
        <v>46157</v>
      </c>
      <c r="C40" s="8">
        <v>46188</v>
      </c>
      <c r="D40" s="8">
        <v>46218</v>
      </c>
      <c r="E40" s="8">
        <v>46249</v>
      </c>
      <c r="F40" s="8">
        <v>46280</v>
      </c>
      <c r="G40" s="88">
        <v>46310</v>
      </c>
      <c r="H40" s="8">
        <v>46341</v>
      </c>
      <c r="I40" s="8">
        <v>46371</v>
      </c>
      <c r="J40" s="8">
        <v>46402</v>
      </c>
      <c r="K40" s="8">
        <v>46433</v>
      </c>
      <c r="L40" s="8">
        <v>46461</v>
      </c>
      <c r="M40" s="8">
        <v>46492</v>
      </c>
      <c r="N40" s="87" t="s">
        <v>26</v>
      </c>
      <c r="O40" s="87"/>
      <c r="P40" s="87"/>
    </row>
    <row r="41" spans="1:16" x14ac:dyDescent="0.25">
      <c r="A41" s="7">
        <v>2027</v>
      </c>
      <c r="B41" s="8">
        <v>46522</v>
      </c>
      <c r="C41" s="8">
        <v>46553</v>
      </c>
      <c r="D41" s="8">
        <v>46583</v>
      </c>
      <c r="E41" s="8">
        <v>46614</v>
      </c>
      <c r="F41" s="8">
        <v>46645</v>
      </c>
      <c r="G41" s="8">
        <v>46675</v>
      </c>
      <c r="H41" s="8">
        <v>46706</v>
      </c>
      <c r="I41" s="8">
        <v>46736</v>
      </c>
      <c r="J41" s="8">
        <v>46767</v>
      </c>
      <c r="K41" s="8">
        <v>46798</v>
      </c>
      <c r="L41" s="8">
        <v>46827</v>
      </c>
      <c r="M41" s="8">
        <v>46858</v>
      </c>
    </row>
    <row r="42" spans="1:16" x14ac:dyDescent="0.25">
      <c r="A42" s="7">
        <v>2028</v>
      </c>
      <c r="B42" s="8">
        <v>46888</v>
      </c>
      <c r="C42" s="8">
        <v>46919</v>
      </c>
      <c r="D42" s="8">
        <v>46949</v>
      </c>
      <c r="E42" s="8">
        <v>46980</v>
      </c>
      <c r="F42" s="8">
        <v>47011</v>
      </c>
      <c r="G42" s="8">
        <v>47041</v>
      </c>
      <c r="H42" s="8">
        <v>47072</v>
      </c>
      <c r="I42" s="8">
        <v>47102</v>
      </c>
      <c r="J42" s="8">
        <v>47133</v>
      </c>
      <c r="K42" s="8">
        <v>47164</v>
      </c>
      <c r="L42" s="8">
        <v>47192</v>
      </c>
      <c r="M42" s="8">
        <v>47223</v>
      </c>
    </row>
    <row r="43" spans="1:16" x14ac:dyDescent="0.25">
      <c r="A43" s="7">
        <v>2029</v>
      </c>
      <c r="B43" s="8">
        <v>47253</v>
      </c>
      <c r="C43" s="8">
        <v>47284</v>
      </c>
      <c r="D43" s="8">
        <v>47314</v>
      </c>
      <c r="E43" s="8">
        <v>47345</v>
      </c>
      <c r="F43" s="8">
        <v>47376</v>
      </c>
      <c r="G43" s="8">
        <v>47406</v>
      </c>
      <c r="H43" s="8">
        <v>47437</v>
      </c>
      <c r="I43" s="8">
        <v>47467</v>
      </c>
      <c r="J43" s="8">
        <v>47498</v>
      </c>
      <c r="K43" s="8">
        <v>47529</v>
      </c>
      <c r="L43" s="8">
        <v>47557</v>
      </c>
      <c r="M43" s="8">
        <v>47588</v>
      </c>
    </row>
    <row r="44" spans="1:16" x14ac:dyDescent="0.25">
      <c r="A44" s="7">
        <v>2030</v>
      </c>
      <c r="B44" s="8">
        <v>47618</v>
      </c>
      <c r="C44" s="8">
        <v>47649</v>
      </c>
      <c r="D44" s="8">
        <v>47679</v>
      </c>
      <c r="E44" s="8">
        <v>47710</v>
      </c>
      <c r="F44" s="8">
        <v>47741</v>
      </c>
      <c r="G44" s="8">
        <v>47771</v>
      </c>
      <c r="H44" s="8">
        <v>47802</v>
      </c>
      <c r="I44" s="8">
        <v>47832</v>
      </c>
      <c r="J44" s="8">
        <v>47863</v>
      </c>
      <c r="K44" s="8">
        <v>47894</v>
      </c>
      <c r="L44" s="8">
        <v>47922</v>
      </c>
      <c r="M44" s="8">
        <v>47953</v>
      </c>
    </row>
    <row r="45" spans="1:16" x14ac:dyDescent="0.25">
      <c r="A45" s="7">
        <v>2031</v>
      </c>
      <c r="B45" s="8">
        <v>47983</v>
      </c>
      <c r="C45" s="8">
        <v>48014</v>
      </c>
      <c r="D45" s="8">
        <v>48044</v>
      </c>
      <c r="E45" s="8">
        <v>48075</v>
      </c>
      <c r="F45" s="8">
        <v>48106</v>
      </c>
      <c r="G45" s="8">
        <v>48136</v>
      </c>
      <c r="H45" s="8">
        <v>48167</v>
      </c>
      <c r="I45" s="8">
        <v>48197</v>
      </c>
      <c r="J45" s="8">
        <v>48228</v>
      </c>
      <c r="K45" s="8">
        <v>48259</v>
      </c>
      <c r="L45" s="8">
        <v>48288</v>
      </c>
      <c r="M45" s="8">
        <v>48319</v>
      </c>
    </row>
    <row r="46" spans="1:16" x14ac:dyDescent="0.25">
      <c r="A46" s="7">
        <v>2032</v>
      </c>
      <c r="B46" s="8">
        <v>48349</v>
      </c>
      <c r="C46" s="8">
        <v>48380</v>
      </c>
      <c r="D46" s="8">
        <v>48410</v>
      </c>
      <c r="E46" s="8">
        <v>48441</v>
      </c>
      <c r="F46" s="8">
        <v>48472</v>
      </c>
      <c r="G46" s="8">
        <v>48502</v>
      </c>
      <c r="H46" s="8">
        <v>48533</v>
      </c>
      <c r="I46" s="8">
        <v>48563</v>
      </c>
      <c r="J46" s="8">
        <v>48594</v>
      </c>
      <c r="K46" s="8">
        <v>48625</v>
      </c>
      <c r="L46" s="8">
        <v>48653</v>
      </c>
      <c r="M46" s="8">
        <v>48684</v>
      </c>
    </row>
    <row r="47" spans="1:16" x14ac:dyDescent="0.25">
      <c r="A47" s="7">
        <v>2033</v>
      </c>
      <c r="B47" s="8">
        <v>48714</v>
      </c>
      <c r="C47" s="8">
        <v>48745</v>
      </c>
      <c r="D47" s="8">
        <v>48775</v>
      </c>
      <c r="E47" s="8">
        <v>48806</v>
      </c>
      <c r="F47" s="8">
        <v>48837</v>
      </c>
      <c r="G47" s="8">
        <v>48867</v>
      </c>
      <c r="H47" s="8">
        <v>48898</v>
      </c>
      <c r="I47" s="8">
        <v>48928</v>
      </c>
      <c r="J47" s="8">
        <v>48959</v>
      </c>
      <c r="K47" s="8">
        <v>48990</v>
      </c>
      <c r="L47" s="8">
        <v>49018</v>
      </c>
      <c r="M47" s="8">
        <v>49049</v>
      </c>
    </row>
    <row r="48" spans="1:16" x14ac:dyDescent="0.25">
      <c r="A48" s="7">
        <v>2034</v>
      </c>
      <c r="B48" s="8">
        <v>49079</v>
      </c>
      <c r="C48" s="8">
        <v>49110</v>
      </c>
      <c r="D48" s="8">
        <v>49140</v>
      </c>
      <c r="E48" s="8">
        <v>49171</v>
      </c>
      <c r="F48" s="8">
        <v>49202</v>
      </c>
      <c r="G48" s="8">
        <v>49232</v>
      </c>
      <c r="H48" s="8">
        <v>49263</v>
      </c>
      <c r="I48" s="8">
        <v>49293</v>
      </c>
      <c r="J48" s="8">
        <v>49324</v>
      </c>
      <c r="K48" s="8">
        <v>49355</v>
      </c>
      <c r="L48" s="8">
        <v>49383</v>
      </c>
      <c r="M48" s="8">
        <v>49414</v>
      </c>
    </row>
    <row r="49" spans="1:13" x14ac:dyDescent="0.25">
      <c r="A49" s="7">
        <v>2035</v>
      </c>
      <c r="B49" s="8">
        <v>49444</v>
      </c>
      <c r="C49" s="8">
        <v>49475</v>
      </c>
      <c r="D49" s="8">
        <v>49505</v>
      </c>
      <c r="E49" s="8">
        <v>49536</v>
      </c>
      <c r="F49" s="8">
        <v>49567</v>
      </c>
      <c r="G49" s="8">
        <v>49597</v>
      </c>
      <c r="H49" s="8">
        <v>49628</v>
      </c>
      <c r="I49" s="8">
        <v>49658</v>
      </c>
      <c r="J49" s="8">
        <v>49689</v>
      </c>
      <c r="K49" s="8">
        <v>49720</v>
      </c>
      <c r="L49" s="8">
        <v>49749</v>
      </c>
      <c r="M49" s="8">
        <v>49780</v>
      </c>
    </row>
    <row r="50" spans="1:13" x14ac:dyDescent="0.25">
      <c r="A50" s="7">
        <v>2036</v>
      </c>
      <c r="B50" s="8">
        <v>49810</v>
      </c>
      <c r="C50" s="8">
        <v>49841</v>
      </c>
      <c r="D50" s="8">
        <v>49871</v>
      </c>
      <c r="E50" s="8">
        <v>49902</v>
      </c>
      <c r="F50" s="8">
        <v>49933</v>
      </c>
      <c r="G50" s="8">
        <v>49963</v>
      </c>
      <c r="H50" s="8">
        <v>49994</v>
      </c>
      <c r="I50" s="8">
        <v>50024</v>
      </c>
      <c r="J50" s="8">
        <v>50055</v>
      </c>
      <c r="K50" s="8">
        <v>50086</v>
      </c>
      <c r="L50" s="8">
        <v>50114</v>
      </c>
      <c r="M50" s="8">
        <v>50145</v>
      </c>
    </row>
    <row r="51" spans="1:13" x14ac:dyDescent="0.25">
      <c r="A51" s="7">
        <v>2037</v>
      </c>
      <c r="B51" s="8">
        <v>50175</v>
      </c>
      <c r="C51" s="8">
        <v>50206</v>
      </c>
      <c r="D51" s="8">
        <v>50236</v>
      </c>
      <c r="E51" s="8">
        <v>50267</v>
      </c>
      <c r="F51" s="8">
        <v>50298</v>
      </c>
      <c r="G51" s="8">
        <v>50328</v>
      </c>
      <c r="H51" s="8">
        <v>50359</v>
      </c>
      <c r="I51" s="8">
        <v>50389</v>
      </c>
      <c r="J51" s="8">
        <v>50420</v>
      </c>
      <c r="K51" s="8">
        <v>50451</v>
      </c>
      <c r="L51" s="8">
        <v>50479</v>
      </c>
      <c r="M51" s="8">
        <v>50510</v>
      </c>
    </row>
    <row r="52" spans="1:13" x14ac:dyDescent="0.25">
      <c r="A52" s="7">
        <v>2038</v>
      </c>
      <c r="B52" s="8">
        <v>50540</v>
      </c>
      <c r="C52" s="8">
        <v>50571</v>
      </c>
      <c r="D52" s="8">
        <v>50601</v>
      </c>
      <c r="E52" s="8">
        <v>50632</v>
      </c>
      <c r="F52" s="8">
        <v>50663</v>
      </c>
      <c r="G52" s="8">
        <v>50693</v>
      </c>
      <c r="H52" s="8">
        <v>50724</v>
      </c>
      <c r="I52" s="8">
        <v>50754</v>
      </c>
      <c r="J52" s="8">
        <v>50785</v>
      </c>
      <c r="K52" s="8">
        <v>50816</v>
      </c>
      <c r="L52" s="8">
        <v>50844</v>
      </c>
      <c r="M52" s="8">
        <v>50875</v>
      </c>
    </row>
    <row r="53" spans="1:13" x14ac:dyDescent="0.25">
      <c r="A53" s="7">
        <v>2039</v>
      </c>
      <c r="B53" s="8">
        <v>50905</v>
      </c>
      <c r="C53" s="8">
        <v>50936</v>
      </c>
      <c r="D53" s="8">
        <v>50966</v>
      </c>
      <c r="E53" s="8">
        <v>50997</v>
      </c>
      <c r="F53" s="8">
        <v>51028</v>
      </c>
      <c r="G53" s="8">
        <v>51058</v>
      </c>
      <c r="H53" s="8">
        <v>51089</v>
      </c>
      <c r="I53" s="8">
        <v>51119</v>
      </c>
      <c r="J53" s="8">
        <v>51150</v>
      </c>
      <c r="K53" s="8">
        <v>51181</v>
      </c>
      <c r="L53" s="8">
        <v>51210</v>
      </c>
      <c r="M53" s="8">
        <v>51241</v>
      </c>
    </row>
    <row r="54" spans="1:13" x14ac:dyDescent="0.25">
      <c r="A54" s="7">
        <v>2040</v>
      </c>
      <c r="B54" s="8">
        <v>51271</v>
      </c>
      <c r="C54" s="8">
        <v>51302</v>
      </c>
      <c r="D54" s="8">
        <v>51332</v>
      </c>
      <c r="E54" s="8">
        <v>51363</v>
      </c>
      <c r="F54" s="8">
        <v>51394</v>
      </c>
      <c r="G54" s="8">
        <v>51424</v>
      </c>
      <c r="H54" s="8">
        <v>51455</v>
      </c>
      <c r="I54" s="8">
        <v>51485</v>
      </c>
      <c r="J54" s="8">
        <v>51516</v>
      </c>
      <c r="K54" s="8">
        <v>51547</v>
      </c>
      <c r="L54" s="8">
        <v>51575</v>
      </c>
      <c r="M54" s="8">
        <v>51606</v>
      </c>
    </row>
  </sheetData>
  <sheetProtection algorithmName="SHA-512" hashValue="ZgEIbr3CCHwjCeYHhEQ8h2xRqFISo2PsbiO35QVWe8g4Xf8SAhBuaVM3n7VAt2WQ5RdaqemG5ylf4ux91YykCg==" saltValue="B4fWQlydPMdz3E7hV3E7wQ==" spinCount="100000" sheet="1" objects="1" scenarios="1" formatColumns="0" formatRows="0"/>
  <mergeCells count="1">
    <mergeCell ref="A1:E1"/>
  </mergeCells>
  <pageMargins left="0.7" right="0.7" top="0.75" bottom="0.75" header="0.3" footer="0.3"/>
  <pageSetup scale="63"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4BB8-ADEC-4BEE-B7C8-F5C8A17D2099}">
  <dimension ref="A1:M54"/>
  <sheetViews>
    <sheetView zoomScaleNormal="100" workbookViewId="0">
      <pane xSplit="1" ySplit="3" topLeftCell="B4" activePane="bottomRight" state="frozen"/>
      <selection sqref="A1:F1"/>
      <selection pane="topRight" sqref="A1:F1"/>
      <selection pane="bottomLeft" sqref="A1:F1"/>
      <selection pane="bottomRight" sqref="A1:F1"/>
    </sheetView>
  </sheetViews>
  <sheetFormatPr defaultColWidth="8.7109375" defaultRowHeight="15" x14ac:dyDescent="0.25"/>
  <cols>
    <col min="1" max="1" width="9" style="9" customWidth="1"/>
    <col min="2" max="13" width="11.7109375" style="9" customWidth="1"/>
  </cols>
  <sheetData>
    <row r="1" spans="1:13" ht="26.25" x14ac:dyDescent="0.4">
      <c r="A1" s="138" t="s">
        <v>18</v>
      </c>
      <c r="B1" s="139"/>
      <c r="C1" s="139"/>
      <c r="D1" s="139"/>
      <c r="E1" s="140"/>
      <c r="F1" s="56"/>
    </row>
    <row r="3" spans="1:13" x14ac:dyDescent="0.25">
      <c r="A3" s="7" t="s">
        <v>3</v>
      </c>
      <c r="B3" s="7" t="s">
        <v>60</v>
      </c>
      <c r="C3" s="7" t="s">
        <v>61</v>
      </c>
      <c r="D3" s="7" t="s">
        <v>62</v>
      </c>
      <c r="E3" s="7" t="s">
        <v>63</v>
      </c>
      <c r="F3" s="7" t="s">
        <v>4</v>
      </c>
      <c r="G3" s="7" t="s">
        <v>64</v>
      </c>
      <c r="H3" s="7" t="s">
        <v>65</v>
      </c>
      <c r="I3" s="7" t="s">
        <v>66</v>
      </c>
      <c r="J3" s="7" t="s">
        <v>67</v>
      </c>
      <c r="K3" s="7" t="s">
        <v>68</v>
      </c>
      <c r="L3" s="7" t="s">
        <v>69</v>
      </c>
      <c r="M3" s="7" t="s">
        <v>70</v>
      </c>
    </row>
    <row r="4" spans="1:13" x14ac:dyDescent="0.25">
      <c r="A4" s="7">
        <v>1990</v>
      </c>
      <c r="B4" s="8">
        <v>32978</v>
      </c>
      <c r="C4" s="8">
        <v>33008</v>
      </c>
      <c r="D4" s="8">
        <v>33039</v>
      </c>
      <c r="E4" s="8">
        <v>33069</v>
      </c>
      <c r="F4" s="8">
        <v>33100</v>
      </c>
      <c r="G4" s="8">
        <v>33131</v>
      </c>
      <c r="H4" s="8">
        <v>33161</v>
      </c>
      <c r="I4" s="8">
        <v>33192</v>
      </c>
      <c r="J4" s="8">
        <v>33222</v>
      </c>
      <c r="K4" s="8">
        <v>33253</v>
      </c>
      <c r="L4" s="8">
        <v>33284</v>
      </c>
      <c r="M4" s="8">
        <v>33312</v>
      </c>
    </row>
    <row r="5" spans="1:13" x14ac:dyDescent="0.25">
      <c r="A5" s="7">
        <v>1991</v>
      </c>
      <c r="B5" s="8">
        <v>33343</v>
      </c>
      <c r="C5" s="8">
        <v>33373</v>
      </c>
      <c r="D5" s="8">
        <v>33404</v>
      </c>
      <c r="E5" s="8">
        <v>33434</v>
      </c>
      <c r="F5" s="8">
        <v>33465</v>
      </c>
      <c r="G5" s="8">
        <v>33496</v>
      </c>
      <c r="H5" s="8">
        <v>33526</v>
      </c>
      <c r="I5" s="8">
        <v>33557</v>
      </c>
      <c r="J5" s="8">
        <v>33587</v>
      </c>
      <c r="K5" s="8">
        <v>33618</v>
      </c>
      <c r="L5" s="8">
        <v>33649</v>
      </c>
      <c r="M5" s="8">
        <v>33678</v>
      </c>
    </row>
    <row r="6" spans="1:13" x14ac:dyDescent="0.25">
      <c r="A6" s="7">
        <v>1992</v>
      </c>
      <c r="B6" s="8">
        <v>33709</v>
      </c>
      <c r="C6" s="8">
        <v>33739</v>
      </c>
      <c r="D6" s="8">
        <v>33770</v>
      </c>
      <c r="E6" s="8">
        <v>33800</v>
      </c>
      <c r="F6" s="8">
        <v>33831</v>
      </c>
      <c r="G6" s="8">
        <v>33862</v>
      </c>
      <c r="H6" s="8">
        <v>33892</v>
      </c>
      <c r="I6" s="8">
        <v>33923</v>
      </c>
      <c r="J6" s="8">
        <v>33953</v>
      </c>
      <c r="K6" s="8">
        <v>33984</v>
      </c>
      <c r="L6" s="8">
        <v>34015</v>
      </c>
      <c r="M6" s="8">
        <v>34043</v>
      </c>
    </row>
    <row r="7" spans="1:13" x14ac:dyDescent="0.25">
      <c r="A7" s="7">
        <v>1993</v>
      </c>
      <c r="B7" s="8">
        <v>34074</v>
      </c>
      <c r="C7" s="8">
        <v>34104</v>
      </c>
      <c r="D7" s="8">
        <v>34135</v>
      </c>
      <c r="E7" s="8">
        <v>34165</v>
      </c>
      <c r="F7" s="8">
        <v>34196</v>
      </c>
      <c r="G7" s="8">
        <v>34227</v>
      </c>
      <c r="H7" s="8">
        <v>34257</v>
      </c>
      <c r="I7" s="8">
        <v>34288</v>
      </c>
      <c r="J7" s="8">
        <v>34318</v>
      </c>
      <c r="K7" s="8">
        <v>34349</v>
      </c>
      <c r="L7" s="8">
        <v>34380</v>
      </c>
      <c r="M7" s="8">
        <v>34408</v>
      </c>
    </row>
    <row r="8" spans="1:13" x14ac:dyDescent="0.25">
      <c r="A8" s="7">
        <v>1994</v>
      </c>
      <c r="B8" s="8">
        <v>34439</v>
      </c>
      <c r="C8" s="8">
        <v>34469</v>
      </c>
      <c r="D8" s="8">
        <v>34500</v>
      </c>
      <c r="E8" s="8">
        <v>34530</v>
      </c>
      <c r="F8" s="8">
        <v>34561</v>
      </c>
      <c r="G8" s="8">
        <v>34592</v>
      </c>
      <c r="H8" s="8">
        <v>34622</v>
      </c>
      <c r="I8" s="8">
        <v>34653</v>
      </c>
      <c r="J8" s="8">
        <v>34683</v>
      </c>
      <c r="K8" s="8">
        <v>34714</v>
      </c>
      <c r="L8" s="8">
        <v>34745</v>
      </c>
      <c r="M8" s="8">
        <v>34773</v>
      </c>
    </row>
    <row r="9" spans="1:13" x14ac:dyDescent="0.25">
      <c r="A9" s="7">
        <v>1995</v>
      </c>
      <c r="B9" s="8">
        <v>34804</v>
      </c>
      <c r="C9" s="8">
        <v>34834</v>
      </c>
      <c r="D9" s="8">
        <v>34865</v>
      </c>
      <c r="E9" s="8">
        <v>34895</v>
      </c>
      <c r="F9" s="8">
        <v>34926</v>
      </c>
      <c r="G9" s="8">
        <v>34957</v>
      </c>
      <c r="H9" s="8">
        <v>34987</v>
      </c>
      <c r="I9" s="8">
        <v>35018</v>
      </c>
      <c r="J9" s="8">
        <v>35048</v>
      </c>
      <c r="K9" s="8">
        <v>35079</v>
      </c>
      <c r="L9" s="8">
        <v>35110</v>
      </c>
      <c r="M9" s="8">
        <v>35139</v>
      </c>
    </row>
    <row r="10" spans="1:13" x14ac:dyDescent="0.25">
      <c r="A10" s="7">
        <v>1996</v>
      </c>
      <c r="B10" s="8">
        <v>35170</v>
      </c>
      <c r="C10" s="8">
        <v>35200</v>
      </c>
      <c r="D10" s="8">
        <v>35231</v>
      </c>
      <c r="E10" s="8">
        <v>35261</v>
      </c>
      <c r="F10" s="8">
        <v>35292</v>
      </c>
      <c r="G10" s="8">
        <v>35323</v>
      </c>
      <c r="H10" s="8">
        <v>35353</v>
      </c>
      <c r="I10" s="8">
        <v>35384</v>
      </c>
      <c r="J10" s="8">
        <v>35414</v>
      </c>
      <c r="K10" s="8">
        <v>35445</v>
      </c>
      <c r="L10" s="8">
        <v>35476</v>
      </c>
      <c r="M10" s="8">
        <v>35504</v>
      </c>
    </row>
    <row r="11" spans="1:13" x14ac:dyDescent="0.25">
      <c r="A11" s="7">
        <v>1997</v>
      </c>
      <c r="B11" s="8">
        <v>35535</v>
      </c>
      <c r="C11" s="8">
        <v>35565</v>
      </c>
      <c r="D11" s="8">
        <v>35596</v>
      </c>
      <c r="E11" s="8">
        <v>35626</v>
      </c>
      <c r="F11" s="8">
        <v>35657</v>
      </c>
      <c r="G11" s="8">
        <v>35688</v>
      </c>
      <c r="H11" s="8">
        <v>35718</v>
      </c>
      <c r="I11" s="8">
        <v>35749</v>
      </c>
      <c r="J11" s="8">
        <v>35779</v>
      </c>
      <c r="K11" s="8">
        <v>35810</v>
      </c>
      <c r="L11" s="8">
        <v>35841</v>
      </c>
      <c r="M11" s="8">
        <v>35869</v>
      </c>
    </row>
    <row r="12" spans="1:13" x14ac:dyDescent="0.25">
      <c r="A12" s="7">
        <v>1998</v>
      </c>
      <c r="B12" s="8">
        <v>35900</v>
      </c>
      <c r="C12" s="8">
        <v>35930</v>
      </c>
      <c r="D12" s="8">
        <v>35961</v>
      </c>
      <c r="E12" s="8">
        <v>35991</v>
      </c>
      <c r="F12" s="8">
        <v>36022</v>
      </c>
      <c r="G12" s="8">
        <v>36053</v>
      </c>
      <c r="H12" s="8">
        <v>36083</v>
      </c>
      <c r="I12" s="8">
        <v>36114</v>
      </c>
      <c r="J12" s="8">
        <v>36144</v>
      </c>
      <c r="K12" s="8">
        <v>36175</v>
      </c>
      <c r="L12" s="8">
        <v>36206</v>
      </c>
      <c r="M12" s="8">
        <v>36234</v>
      </c>
    </row>
    <row r="13" spans="1:13" x14ac:dyDescent="0.25">
      <c r="A13" s="7">
        <v>1999</v>
      </c>
      <c r="B13" s="8">
        <v>36265</v>
      </c>
      <c r="C13" s="8">
        <v>36295</v>
      </c>
      <c r="D13" s="8">
        <v>36326</v>
      </c>
      <c r="E13" s="8">
        <v>36356</v>
      </c>
      <c r="F13" s="8">
        <v>36387</v>
      </c>
      <c r="G13" s="8">
        <v>36418</v>
      </c>
      <c r="H13" s="8">
        <v>36448</v>
      </c>
      <c r="I13" s="8">
        <v>36479</v>
      </c>
      <c r="J13" s="8">
        <v>36509</v>
      </c>
      <c r="K13" s="8">
        <v>36540</v>
      </c>
      <c r="L13" s="8">
        <v>36571</v>
      </c>
      <c r="M13" s="8">
        <v>36600</v>
      </c>
    </row>
    <row r="14" spans="1:13" x14ac:dyDescent="0.25">
      <c r="A14" s="7">
        <v>2000</v>
      </c>
      <c r="B14" s="8">
        <v>36631</v>
      </c>
      <c r="C14" s="8">
        <v>36661</v>
      </c>
      <c r="D14" s="8">
        <v>36692</v>
      </c>
      <c r="E14" s="8">
        <v>36722</v>
      </c>
      <c r="F14" s="8">
        <v>36753</v>
      </c>
      <c r="G14" s="8">
        <v>36784</v>
      </c>
      <c r="H14" s="8">
        <v>36814</v>
      </c>
      <c r="I14" s="8">
        <v>36845</v>
      </c>
      <c r="J14" s="8">
        <v>36875</v>
      </c>
      <c r="K14" s="8">
        <v>36906</v>
      </c>
      <c r="L14" s="8">
        <v>36937</v>
      </c>
      <c r="M14" s="8">
        <v>36965</v>
      </c>
    </row>
    <row r="15" spans="1:13" x14ac:dyDescent="0.25">
      <c r="A15" s="7">
        <v>2001</v>
      </c>
      <c r="B15" s="8">
        <v>36996</v>
      </c>
      <c r="C15" s="8">
        <v>37026</v>
      </c>
      <c r="D15" s="8">
        <v>37057</v>
      </c>
      <c r="E15" s="8">
        <v>37087</v>
      </c>
      <c r="F15" s="8">
        <v>37118</v>
      </c>
      <c r="G15" s="8">
        <v>37149</v>
      </c>
      <c r="H15" s="8">
        <v>37179</v>
      </c>
      <c r="I15" s="8">
        <v>37210</v>
      </c>
      <c r="J15" s="8">
        <v>37240</v>
      </c>
      <c r="K15" s="8">
        <v>37271</v>
      </c>
      <c r="L15" s="8">
        <v>37302</v>
      </c>
      <c r="M15" s="8">
        <v>37330</v>
      </c>
    </row>
    <row r="16" spans="1:13" x14ac:dyDescent="0.25">
      <c r="A16" s="7">
        <v>2002</v>
      </c>
      <c r="B16" s="8">
        <v>37361</v>
      </c>
      <c r="C16" s="8">
        <v>37391</v>
      </c>
      <c r="D16" s="8">
        <v>37422</v>
      </c>
      <c r="E16" s="8">
        <v>37452</v>
      </c>
      <c r="F16" s="8">
        <v>37483</v>
      </c>
      <c r="G16" s="8">
        <v>37514</v>
      </c>
      <c r="H16" s="8">
        <v>37544</v>
      </c>
      <c r="I16" s="8">
        <v>37575</v>
      </c>
      <c r="J16" s="8">
        <v>37605</v>
      </c>
      <c r="K16" s="8">
        <v>37636</v>
      </c>
      <c r="L16" s="8">
        <v>37667</v>
      </c>
      <c r="M16" s="8">
        <v>37695</v>
      </c>
    </row>
    <row r="17" spans="1:13" x14ac:dyDescent="0.25">
      <c r="A17" s="7">
        <v>2003</v>
      </c>
      <c r="B17" s="8">
        <v>37726</v>
      </c>
      <c r="C17" s="8">
        <v>37756</v>
      </c>
      <c r="D17" s="8">
        <v>37787</v>
      </c>
      <c r="E17" s="8">
        <v>37817</v>
      </c>
      <c r="F17" s="8">
        <v>37848</v>
      </c>
      <c r="G17" s="8">
        <v>37879</v>
      </c>
      <c r="H17" s="8">
        <v>37909</v>
      </c>
      <c r="I17" s="8">
        <v>37940</v>
      </c>
      <c r="J17" s="8">
        <v>37970</v>
      </c>
      <c r="K17" s="8">
        <v>38001</v>
      </c>
      <c r="L17" s="8">
        <v>38032</v>
      </c>
      <c r="M17" s="8">
        <v>38061</v>
      </c>
    </row>
    <row r="18" spans="1:13" x14ac:dyDescent="0.25">
      <c r="A18" s="7">
        <v>2004</v>
      </c>
      <c r="B18" s="8">
        <v>38092</v>
      </c>
      <c r="C18" s="8">
        <v>38122</v>
      </c>
      <c r="D18" s="8">
        <v>38153</v>
      </c>
      <c r="E18" s="8">
        <v>38183</v>
      </c>
      <c r="F18" s="8">
        <v>38214</v>
      </c>
      <c r="G18" s="8">
        <v>38245</v>
      </c>
      <c r="H18" s="8">
        <v>38275</v>
      </c>
      <c r="I18" s="8">
        <v>38306</v>
      </c>
      <c r="J18" s="8">
        <v>38336</v>
      </c>
      <c r="K18" s="8">
        <v>38367</v>
      </c>
      <c r="L18" s="8">
        <v>38398</v>
      </c>
      <c r="M18" s="8">
        <v>38426</v>
      </c>
    </row>
    <row r="19" spans="1:13" x14ac:dyDescent="0.25">
      <c r="A19" s="7">
        <v>2005</v>
      </c>
      <c r="B19" s="8">
        <v>38457</v>
      </c>
      <c r="C19" s="8">
        <v>38487</v>
      </c>
      <c r="D19" s="8">
        <v>38518</v>
      </c>
      <c r="E19" s="8">
        <v>38548</v>
      </c>
      <c r="F19" s="8">
        <v>38579</v>
      </c>
      <c r="G19" s="8">
        <v>38610</v>
      </c>
      <c r="H19" s="8">
        <v>38640</v>
      </c>
      <c r="I19" s="8">
        <v>38671</v>
      </c>
      <c r="J19" s="8">
        <v>38701</v>
      </c>
      <c r="K19" s="8">
        <v>38732</v>
      </c>
      <c r="L19" s="8">
        <v>38763</v>
      </c>
      <c r="M19" s="8">
        <v>38791</v>
      </c>
    </row>
    <row r="20" spans="1:13" x14ac:dyDescent="0.25">
      <c r="A20" s="7">
        <v>2006</v>
      </c>
      <c r="B20" s="8">
        <v>38822</v>
      </c>
      <c r="C20" s="8">
        <v>38852</v>
      </c>
      <c r="D20" s="8">
        <v>38883</v>
      </c>
      <c r="E20" s="8">
        <v>38913</v>
      </c>
      <c r="F20" s="8">
        <v>38944</v>
      </c>
      <c r="G20" s="8">
        <v>38975</v>
      </c>
      <c r="H20" s="8">
        <v>39005</v>
      </c>
      <c r="I20" s="8">
        <v>39036</v>
      </c>
      <c r="J20" s="8">
        <v>39066</v>
      </c>
      <c r="K20" s="8">
        <v>39097</v>
      </c>
      <c r="L20" s="8">
        <v>39128</v>
      </c>
      <c r="M20" s="8">
        <v>39156</v>
      </c>
    </row>
    <row r="21" spans="1:13" x14ac:dyDescent="0.25">
      <c r="A21" s="7">
        <v>2007</v>
      </c>
      <c r="B21" s="8">
        <v>39187</v>
      </c>
      <c r="C21" s="8">
        <v>39217</v>
      </c>
      <c r="D21" s="8">
        <v>39248</v>
      </c>
      <c r="E21" s="8">
        <v>39278</v>
      </c>
      <c r="F21" s="8">
        <v>39309</v>
      </c>
      <c r="G21" s="8">
        <v>39340</v>
      </c>
      <c r="H21" s="8">
        <v>39370</v>
      </c>
      <c r="I21" s="8">
        <v>39401</v>
      </c>
      <c r="J21" s="8">
        <v>39431</v>
      </c>
      <c r="K21" s="8">
        <v>39462</v>
      </c>
      <c r="L21" s="8">
        <v>39493</v>
      </c>
      <c r="M21" s="8">
        <v>39522</v>
      </c>
    </row>
    <row r="22" spans="1:13" x14ac:dyDescent="0.25">
      <c r="A22" s="7">
        <v>2008</v>
      </c>
      <c r="B22" s="8">
        <v>39553</v>
      </c>
      <c r="C22" s="8">
        <v>39583</v>
      </c>
      <c r="D22" s="8">
        <v>39614</v>
      </c>
      <c r="E22" s="8">
        <v>39644</v>
      </c>
      <c r="F22" s="8">
        <v>39675</v>
      </c>
      <c r="G22" s="8">
        <v>39706</v>
      </c>
      <c r="H22" s="8">
        <v>39736</v>
      </c>
      <c r="I22" s="8">
        <v>39767</v>
      </c>
      <c r="J22" s="8">
        <v>39797</v>
      </c>
      <c r="K22" s="8">
        <v>39828</v>
      </c>
      <c r="L22" s="8">
        <v>39859</v>
      </c>
      <c r="M22" s="8">
        <v>39887</v>
      </c>
    </row>
    <row r="23" spans="1:13" x14ac:dyDescent="0.25">
      <c r="A23" s="7">
        <v>2009</v>
      </c>
      <c r="B23" s="8">
        <v>39918</v>
      </c>
      <c r="C23" s="8">
        <v>39948</v>
      </c>
      <c r="D23" s="8">
        <v>39979</v>
      </c>
      <c r="E23" s="8">
        <v>40009</v>
      </c>
      <c r="F23" s="8">
        <v>40040</v>
      </c>
      <c r="G23" s="8">
        <v>40071</v>
      </c>
      <c r="H23" s="8">
        <v>40101</v>
      </c>
      <c r="I23" s="8">
        <v>40132</v>
      </c>
      <c r="J23" s="8">
        <v>40162</v>
      </c>
      <c r="K23" s="8">
        <v>40193</v>
      </c>
      <c r="L23" s="8">
        <v>40224</v>
      </c>
      <c r="M23" s="8">
        <v>40252</v>
      </c>
    </row>
    <row r="24" spans="1:13" x14ac:dyDescent="0.25">
      <c r="A24" s="7">
        <v>2010</v>
      </c>
      <c r="B24" s="8">
        <v>40283</v>
      </c>
      <c r="C24" s="8">
        <v>40313</v>
      </c>
      <c r="D24" s="8">
        <v>40344</v>
      </c>
      <c r="E24" s="8">
        <v>40374</v>
      </c>
      <c r="F24" s="8">
        <v>40405</v>
      </c>
      <c r="G24" s="8">
        <v>40436</v>
      </c>
      <c r="H24" s="8">
        <v>40466</v>
      </c>
      <c r="I24" s="8">
        <v>40497</v>
      </c>
      <c r="J24" s="8">
        <v>40527</v>
      </c>
      <c r="K24" s="8">
        <v>40558</v>
      </c>
      <c r="L24" s="8">
        <v>40589</v>
      </c>
      <c r="M24" s="8">
        <v>40617</v>
      </c>
    </row>
    <row r="25" spans="1:13" x14ac:dyDescent="0.25">
      <c r="A25" s="7">
        <v>2011</v>
      </c>
      <c r="B25" s="8">
        <v>40648</v>
      </c>
      <c r="C25" s="8">
        <v>40678</v>
      </c>
      <c r="D25" s="8">
        <v>40709</v>
      </c>
      <c r="E25" s="8">
        <v>40739</v>
      </c>
      <c r="F25" s="8">
        <v>40770</v>
      </c>
      <c r="G25" s="8">
        <v>40801</v>
      </c>
      <c r="H25" s="8">
        <v>40831</v>
      </c>
      <c r="I25" s="8">
        <v>40862</v>
      </c>
      <c r="J25" s="8">
        <v>40892</v>
      </c>
      <c r="K25" s="8">
        <v>40923</v>
      </c>
      <c r="L25" s="8">
        <v>40954</v>
      </c>
      <c r="M25" s="8">
        <v>40983</v>
      </c>
    </row>
    <row r="26" spans="1:13" x14ac:dyDescent="0.25">
      <c r="A26" s="7">
        <v>2012</v>
      </c>
      <c r="B26" s="8">
        <v>41014</v>
      </c>
      <c r="C26" s="8">
        <v>41044</v>
      </c>
      <c r="D26" s="8">
        <v>41075</v>
      </c>
      <c r="E26" s="8">
        <v>41105</v>
      </c>
      <c r="F26" s="8">
        <v>41136</v>
      </c>
      <c r="G26" s="8">
        <v>41167</v>
      </c>
      <c r="H26" s="8">
        <v>41197</v>
      </c>
      <c r="I26" s="8">
        <v>41228</v>
      </c>
      <c r="J26" s="8">
        <v>41258</v>
      </c>
      <c r="K26" s="8">
        <v>41289</v>
      </c>
      <c r="L26" s="8">
        <v>41320</v>
      </c>
      <c r="M26" s="8">
        <v>41348</v>
      </c>
    </row>
    <row r="27" spans="1:13" x14ac:dyDescent="0.25">
      <c r="A27" s="7">
        <v>2013</v>
      </c>
      <c r="B27" s="8">
        <v>41379</v>
      </c>
      <c r="C27" s="8">
        <v>41409</v>
      </c>
      <c r="D27" s="8">
        <v>41440</v>
      </c>
      <c r="E27" s="8">
        <v>41470</v>
      </c>
      <c r="F27" s="8">
        <v>41501</v>
      </c>
      <c r="G27" s="8">
        <v>41532</v>
      </c>
      <c r="H27" s="8">
        <v>41562</v>
      </c>
      <c r="I27" s="8">
        <v>41593</v>
      </c>
      <c r="J27" s="8">
        <v>41623</v>
      </c>
      <c r="K27" s="8">
        <v>41654</v>
      </c>
      <c r="L27" s="8">
        <v>41685</v>
      </c>
      <c r="M27" s="8">
        <v>41713</v>
      </c>
    </row>
    <row r="28" spans="1:13" x14ac:dyDescent="0.25">
      <c r="A28" s="7">
        <v>2014</v>
      </c>
      <c r="B28" s="8">
        <v>41744</v>
      </c>
      <c r="C28" s="8">
        <v>41774</v>
      </c>
      <c r="D28" s="8">
        <v>41805</v>
      </c>
      <c r="E28" s="8">
        <v>41835</v>
      </c>
      <c r="F28" s="8">
        <v>41866</v>
      </c>
      <c r="G28" s="8">
        <v>41897</v>
      </c>
      <c r="H28" s="8">
        <v>41927</v>
      </c>
      <c r="I28" s="8">
        <v>41958</v>
      </c>
      <c r="J28" s="8">
        <v>41988</v>
      </c>
      <c r="K28" s="8">
        <v>42019</v>
      </c>
      <c r="L28" s="8">
        <v>42050</v>
      </c>
      <c r="M28" s="8">
        <v>42078</v>
      </c>
    </row>
    <row r="29" spans="1:13" x14ac:dyDescent="0.25">
      <c r="A29" s="7">
        <v>2015</v>
      </c>
      <c r="B29" s="8">
        <v>42109</v>
      </c>
      <c r="C29" s="8">
        <v>42139</v>
      </c>
      <c r="D29" s="8">
        <v>42170</v>
      </c>
      <c r="E29" s="8">
        <v>42200</v>
      </c>
      <c r="F29" s="8">
        <v>42231</v>
      </c>
      <c r="G29" s="8">
        <v>42262</v>
      </c>
      <c r="H29" s="8">
        <v>42292</v>
      </c>
      <c r="I29" s="8">
        <v>42323</v>
      </c>
      <c r="J29" s="8">
        <v>42353</v>
      </c>
      <c r="K29" s="8">
        <v>42384</v>
      </c>
      <c r="L29" s="8">
        <v>42415</v>
      </c>
      <c r="M29" s="8">
        <v>42444</v>
      </c>
    </row>
    <row r="30" spans="1:13" x14ac:dyDescent="0.25">
      <c r="A30" s="7">
        <v>2016</v>
      </c>
      <c r="B30" s="8">
        <v>42475</v>
      </c>
      <c r="C30" s="8">
        <v>42505</v>
      </c>
      <c r="D30" s="8">
        <v>42536</v>
      </c>
      <c r="E30" s="8">
        <v>42566</v>
      </c>
      <c r="F30" s="8">
        <v>42597</v>
      </c>
      <c r="G30" s="8">
        <v>42628</v>
      </c>
      <c r="H30" s="8">
        <v>42658</v>
      </c>
      <c r="I30" s="8">
        <v>42689</v>
      </c>
      <c r="J30" s="8">
        <v>42719</v>
      </c>
      <c r="K30" s="8">
        <v>42750</v>
      </c>
      <c r="L30" s="8">
        <v>42781</v>
      </c>
      <c r="M30" s="8">
        <v>42809</v>
      </c>
    </row>
    <row r="31" spans="1:13" x14ac:dyDescent="0.25">
      <c r="A31" s="7">
        <v>2017</v>
      </c>
      <c r="B31" s="8">
        <v>42840</v>
      </c>
      <c r="C31" s="8">
        <v>42870</v>
      </c>
      <c r="D31" s="8">
        <v>42901</v>
      </c>
      <c r="E31" s="8">
        <v>42931</v>
      </c>
      <c r="F31" s="8">
        <v>42962</v>
      </c>
      <c r="G31" s="8">
        <v>42993</v>
      </c>
      <c r="H31" s="8">
        <v>43023</v>
      </c>
      <c r="I31" s="8">
        <v>43054</v>
      </c>
      <c r="J31" s="8">
        <v>43084</v>
      </c>
      <c r="K31" s="8">
        <v>43115</v>
      </c>
      <c r="L31" s="8">
        <v>43146</v>
      </c>
      <c r="M31" s="8">
        <v>43174</v>
      </c>
    </row>
    <row r="32" spans="1:13" x14ac:dyDescent="0.25">
      <c r="A32" s="7">
        <v>2018</v>
      </c>
      <c r="B32" s="8">
        <v>43205</v>
      </c>
      <c r="C32" s="8">
        <v>43235</v>
      </c>
      <c r="D32" s="8">
        <v>43266</v>
      </c>
      <c r="E32" s="8">
        <v>43296</v>
      </c>
      <c r="F32" s="8">
        <v>43327</v>
      </c>
      <c r="G32" s="8">
        <v>43358</v>
      </c>
      <c r="H32" s="8">
        <v>43388</v>
      </c>
      <c r="I32" s="8">
        <v>43419</v>
      </c>
      <c r="J32" s="8">
        <v>43449</v>
      </c>
      <c r="K32" s="8">
        <v>43480</v>
      </c>
      <c r="L32" s="8">
        <v>43511</v>
      </c>
      <c r="M32" s="8">
        <v>43539</v>
      </c>
    </row>
    <row r="33" spans="1:13" x14ac:dyDescent="0.25">
      <c r="A33" s="7">
        <v>2019</v>
      </c>
      <c r="B33" s="8">
        <v>43570</v>
      </c>
      <c r="C33" s="8">
        <v>43600</v>
      </c>
      <c r="D33" s="8">
        <v>43631</v>
      </c>
      <c r="E33" s="8">
        <v>43661</v>
      </c>
      <c r="F33" s="8">
        <v>43692</v>
      </c>
      <c r="G33" s="8">
        <v>43723</v>
      </c>
      <c r="H33" s="8">
        <v>43753</v>
      </c>
      <c r="I33" s="8">
        <v>43784</v>
      </c>
      <c r="J33" s="8">
        <v>43814</v>
      </c>
      <c r="K33" s="8">
        <v>43845</v>
      </c>
      <c r="L33" s="8">
        <v>43876</v>
      </c>
      <c r="M33" s="8">
        <v>43905</v>
      </c>
    </row>
    <row r="34" spans="1:13" x14ac:dyDescent="0.25">
      <c r="A34" s="7">
        <v>2020</v>
      </c>
      <c r="B34" s="8">
        <v>43936</v>
      </c>
      <c r="C34" s="8">
        <v>43966</v>
      </c>
      <c r="D34" s="8">
        <v>43997</v>
      </c>
      <c r="E34" s="8">
        <v>44027</v>
      </c>
      <c r="F34" s="8">
        <v>44058</v>
      </c>
      <c r="G34" s="8">
        <v>44089</v>
      </c>
      <c r="H34" s="8">
        <v>44119</v>
      </c>
      <c r="I34" s="8">
        <v>44150</v>
      </c>
      <c r="J34" s="8">
        <v>44180</v>
      </c>
      <c r="K34" s="8">
        <v>44211</v>
      </c>
      <c r="L34" s="8">
        <v>44242</v>
      </c>
      <c r="M34" s="8">
        <v>44270</v>
      </c>
    </row>
    <row r="35" spans="1:13" x14ac:dyDescent="0.25">
      <c r="A35" s="7">
        <v>2021</v>
      </c>
      <c r="B35" s="8">
        <v>44301</v>
      </c>
      <c r="C35" s="8">
        <v>44331</v>
      </c>
      <c r="D35" s="8">
        <v>44362</v>
      </c>
      <c r="E35" s="8">
        <v>44392</v>
      </c>
      <c r="F35" s="8">
        <v>44423</v>
      </c>
      <c r="G35" s="8">
        <v>44454</v>
      </c>
      <c r="H35" s="8">
        <v>44484</v>
      </c>
      <c r="I35" s="8">
        <v>44515</v>
      </c>
      <c r="J35" s="8">
        <v>44545</v>
      </c>
      <c r="K35" s="8">
        <v>44576</v>
      </c>
      <c r="L35" s="8">
        <v>44607</v>
      </c>
      <c r="M35" s="8">
        <v>44635</v>
      </c>
    </row>
    <row r="36" spans="1:13" x14ac:dyDescent="0.25">
      <c r="A36" s="7">
        <v>2022</v>
      </c>
      <c r="B36" s="8">
        <v>44666</v>
      </c>
      <c r="C36" s="8">
        <v>44696</v>
      </c>
      <c r="D36" s="8">
        <v>44727</v>
      </c>
      <c r="E36" s="8">
        <v>44757</v>
      </c>
      <c r="F36" s="8">
        <v>44788</v>
      </c>
      <c r="G36" s="8">
        <v>44819</v>
      </c>
      <c r="H36" s="8">
        <v>44849</v>
      </c>
      <c r="I36" s="8">
        <v>44880</v>
      </c>
      <c r="J36" s="8">
        <v>44910</v>
      </c>
      <c r="K36" s="8">
        <v>44941</v>
      </c>
      <c r="L36" s="8">
        <v>44972</v>
      </c>
      <c r="M36" s="8">
        <v>45000</v>
      </c>
    </row>
    <row r="37" spans="1:13" x14ac:dyDescent="0.25">
      <c r="A37" s="7">
        <v>2023</v>
      </c>
      <c r="B37" s="8">
        <v>45031</v>
      </c>
      <c r="C37" s="8">
        <v>45061</v>
      </c>
      <c r="D37" s="8">
        <v>45092</v>
      </c>
      <c r="E37" s="8">
        <v>45122</v>
      </c>
      <c r="F37" s="8">
        <v>45153</v>
      </c>
      <c r="G37" s="8">
        <v>45184</v>
      </c>
      <c r="H37" s="8">
        <v>45214</v>
      </c>
      <c r="I37" s="8">
        <v>45245</v>
      </c>
      <c r="J37" s="8">
        <v>45275</v>
      </c>
      <c r="K37" s="8">
        <v>45306</v>
      </c>
      <c r="L37" s="8">
        <v>45337</v>
      </c>
      <c r="M37" s="8">
        <v>45366</v>
      </c>
    </row>
    <row r="38" spans="1:13" x14ac:dyDescent="0.25">
      <c r="A38" s="7">
        <v>2024</v>
      </c>
      <c r="B38" s="8">
        <v>45397</v>
      </c>
      <c r="C38" s="8">
        <v>45427</v>
      </c>
      <c r="D38" s="8">
        <v>45458</v>
      </c>
      <c r="E38" s="8">
        <v>45488</v>
      </c>
      <c r="F38" s="8">
        <v>45519</v>
      </c>
      <c r="G38" s="8">
        <v>45550</v>
      </c>
      <c r="H38" s="8">
        <v>45580</v>
      </c>
      <c r="I38" s="8">
        <v>45611</v>
      </c>
      <c r="J38" s="8">
        <v>45641</v>
      </c>
      <c r="K38" s="8">
        <v>45672</v>
      </c>
      <c r="L38" s="8">
        <v>45703</v>
      </c>
      <c r="M38" s="8">
        <v>45731</v>
      </c>
    </row>
    <row r="39" spans="1:13" x14ac:dyDescent="0.25">
      <c r="A39" s="7">
        <v>2025</v>
      </c>
      <c r="B39" s="8">
        <v>45762</v>
      </c>
      <c r="C39" s="8">
        <v>45792</v>
      </c>
      <c r="D39" s="8">
        <v>45823</v>
      </c>
      <c r="E39" s="8">
        <v>45853</v>
      </c>
      <c r="F39" s="8">
        <v>45884</v>
      </c>
      <c r="G39" s="8">
        <v>45915</v>
      </c>
      <c r="H39" s="8">
        <v>45945</v>
      </c>
      <c r="I39" s="8">
        <v>45976</v>
      </c>
      <c r="J39" s="8">
        <v>46006</v>
      </c>
      <c r="K39" s="8">
        <v>46037</v>
      </c>
      <c r="L39" s="8">
        <v>46068</v>
      </c>
      <c r="M39" s="8">
        <v>46096</v>
      </c>
    </row>
    <row r="40" spans="1:13" x14ac:dyDescent="0.25">
      <c r="A40" s="7">
        <v>2026</v>
      </c>
      <c r="B40" s="8">
        <v>46127</v>
      </c>
      <c r="C40" s="8">
        <v>46157</v>
      </c>
      <c r="D40" s="8">
        <v>46188</v>
      </c>
      <c r="E40" s="8">
        <v>46218</v>
      </c>
      <c r="F40" s="8">
        <v>46249</v>
      </c>
      <c r="G40" s="8">
        <v>46280</v>
      </c>
      <c r="H40" s="8">
        <v>46310</v>
      </c>
      <c r="I40" s="8">
        <v>46341</v>
      </c>
      <c r="J40" s="8">
        <v>46371</v>
      </c>
      <c r="K40" s="8">
        <v>46402</v>
      </c>
      <c r="L40" s="8">
        <v>46433</v>
      </c>
      <c r="M40" s="8">
        <v>46461</v>
      </c>
    </row>
    <row r="41" spans="1:13" x14ac:dyDescent="0.25">
      <c r="A41" s="7">
        <v>2027</v>
      </c>
      <c r="B41" s="8">
        <v>46492</v>
      </c>
      <c r="C41" s="8">
        <v>46522</v>
      </c>
      <c r="D41" s="8">
        <v>46553</v>
      </c>
      <c r="E41" s="8">
        <v>46583</v>
      </c>
      <c r="F41" s="8">
        <v>46614</v>
      </c>
      <c r="G41" s="8">
        <v>46645</v>
      </c>
      <c r="H41" s="8">
        <v>46675</v>
      </c>
      <c r="I41" s="8">
        <v>46706</v>
      </c>
      <c r="J41" s="8">
        <v>46736</v>
      </c>
      <c r="K41" s="8">
        <v>46767</v>
      </c>
      <c r="L41" s="8">
        <v>46798</v>
      </c>
      <c r="M41" s="8">
        <v>46827</v>
      </c>
    </row>
    <row r="42" spans="1:13" x14ac:dyDescent="0.25">
      <c r="A42" s="7">
        <v>2028</v>
      </c>
      <c r="B42" s="8">
        <v>46858</v>
      </c>
      <c r="C42" s="8">
        <v>46888</v>
      </c>
      <c r="D42" s="8">
        <v>46919</v>
      </c>
      <c r="E42" s="8">
        <v>46949</v>
      </c>
      <c r="F42" s="8">
        <v>46980</v>
      </c>
      <c r="G42" s="8">
        <v>47011</v>
      </c>
      <c r="H42" s="8">
        <v>47041</v>
      </c>
      <c r="I42" s="8">
        <v>47072</v>
      </c>
      <c r="J42" s="8">
        <v>47102</v>
      </c>
      <c r="K42" s="8">
        <v>47133</v>
      </c>
      <c r="L42" s="8">
        <v>47164</v>
      </c>
      <c r="M42" s="8">
        <v>47192</v>
      </c>
    </row>
    <row r="43" spans="1:13" x14ac:dyDescent="0.25">
      <c r="A43" s="7">
        <v>2029</v>
      </c>
      <c r="B43" s="8">
        <v>47223</v>
      </c>
      <c r="C43" s="8">
        <v>47253</v>
      </c>
      <c r="D43" s="8">
        <v>47284</v>
      </c>
      <c r="E43" s="8">
        <v>47314</v>
      </c>
      <c r="F43" s="8">
        <v>47345</v>
      </c>
      <c r="G43" s="8">
        <v>47376</v>
      </c>
      <c r="H43" s="8">
        <v>47406</v>
      </c>
      <c r="I43" s="8">
        <v>47437</v>
      </c>
      <c r="J43" s="8">
        <v>47467</v>
      </c>
      <c r="K43" s="8">
        <v>47498</v>
      </c>
      <c r="L43" s="8">
        <v>47529</v>
      </c>
      <c r="M43" s="8">
        <v>47557</v>
      </c>
    </row>
    <row r="44" spans="1:13" x14ac:dyDescent="0.25">
      <c r="A44" s="7">
        <v>2030</v>
      </c>
      <c r="B44" s="8">
        <v>47588</v>
      </c>
      <c r="C44" s="8">
        <v>47618</v>
      </c>
      <c r="D44" s="8">
        <v>47649</v>
      </c>
      <c r="E44" s="8">
        <v>47679</v>
      </c>
      <c r="F44" s="8">
        <v>47710</v>
      </c>
      <c r="G44" s="8">
        <v>47741</v>
      </c>
      <c r="H44" s="8">
        <v>47771</v>
      </c>
      <c r="I44" s="8">
        <v>47802</v>
      </c>
      <c r="J44" s="8">
        <v>47832</v>
      </c>
      <c r="K44" s="8">
        <v>47863</v>
      </c>
      <c r="L44" s="8">
        <v>47894</v>
      </c>
      <c r="M44" s="8">
        <v>47922</v>
      </c>
    </row>
    <row r="45" spans="1:13" x14ac:dyDescent="0.25">
      <c r="A45" s="7">
        <v>2031</v>
      </c>
      <c r="B45" s="8">
        <v>47953</v>
      </c>
      <c r="C45" s="8">
        <v>47983</v>
      </c>
      <c r="D45" s="8">
        <v>48014</v>
      </c>
      <c r="E45" s="8">
        <v>48044</v>
      </c>
      <c r="F45" s="8">
        <v>48075</v>
      </c>
      <c r="G45" s="8">
        <v>48106</v>
      </c>
      <c r="H45" s="8">
        <v>48136</v>
      </c>
      <c r="I45" s="8">
        <v>48167</v>
      </c>
      <c r="J45" s="8">
        <v>48197</v>
      </c>
      <c r="K45" s="8">
        <v>48228</v>
      </c>
      <c r="L45" s="8">
        <v>48259</v>
      </c>
      <c r="M45" s="8">
        <v>48288</v>
      </c>
    </row>
    <row r="46" spans="1:13" x14ac:dyDescent="0.25">
      <c r="A46" s="7">
        <v>2032</v>
      </c>
      <c r="B46" s="8">
        <v>48319</v>
      </c>
      <c r="C46" s="8">
        <v>48349</v>
      </c>
      <c r="D46" s="8">
        <v>48380</v>
      </c>
      <c r="E46" s="8">
        <v>48410</v>
      </c>
      <c r="F46" s="8">
        <v>48441</v>
      </c>
      <c r="G46" s="8">
        <v>48472</v>
      </c>
      <c r="H46" s="8">
        <v>48502</v>
      </c>
      <c r="I46" s="8">
        <v>48533</v>
      </c>
      <c r="J46" s="8">
        <v>48563</v>
      </c>
      <c r="K46" s="8">
        <v>48594</v>
      </c>
      <c r="L46" s="8">
        <v>48625</v>
      </c>
      <c r="M46" s="8">
        <v>48653</v>
      </c>
    </row>
    <row r="47" spans="1:13" x14ac:dyDescent="0.25">
      <c r="A47" s="7">
        <v>2033</v>
      </c>
      <c r="B47" s="8">
        <v>48684</v>
      </c>
      <c r="C47" s="8">
        <v>48714</v>
      </c>
      <c r="D47" s="8">
        <v>48745</v>
      </c>
      <c r="E47" s="8">
        <v>48775</v>
      </c>
      <c r="F47" s="8">
        <v>48806</v>
      </c>
      <c r="G47" s="8">
        <v>48837</v>
      </c>
      <c r="H47" s="8">
        <v>48867</v>
      </c>
      <c r="I47" s="8">
        <v>48898</v>
      </c>
      <c r="J47" s="8">
        <v>48928</v>
      </c>
      <c r="K47" s="8">
        <v>48959</v>
      </c>
      <c r="L47" s="8">
        <v>48990</v>
      </c>
      <c r="M47" s="8">
        <v>49018</v>
      </c>
    </row>
    <row r="48" spans="1:13" x14ac:dyDescent="0.25">
      <c r="A48" s="7">
        <v>2034</v>
      </c>
      <c r="B48" s="8">
        <v>49049</v>
      </c>
      <c r="C48" s="8">
        <v>49079</v>
      </c>
      <c r="D48" s="8">
        <v>49110</v>
      </c>
      <c r="E48" s="8">
        <v>49140</v>
      </c>
      <c r="F48" s="8">
        <v>49171</v>
      </c>
      <c r="G48" s="8">
        <v>49202</v>
      </c>
      <c r="H48" s="8">
        <v>49232</v>
      </c>
      <c r="I48" s="8">
        <v>49263</v>
      </c>
      <c r="J48" s="8">
        <v>49293</v>
      </c>
      <c r="K48" s="8">
        <v>49324</v>
      </c>
      <c r="L48" s="8">
        <v>49355</v>
      </c>
      <c r="M48" s="8">
        <v>49383</v>
      </c>
    </row>
    <row r="49" spans="1:13" x14ac:dyDescent="0.25">
      <c r="A49" s="7">
        <v>2035</v>
      </c>
      <c r="B49" s="8">
        <v>49414</v>
      </c>
      <c r="C49" s="8">
        <v>49444</v>
      </c>
      <c r="D49" s="8">
        <v>49475</v>
      </c>
      <c r="E49" s="8">
        <v>49505</v>
      </c>
      <c r="F49" s="8">
        <v>49536</v>
      </c>
      <c r="G49" s="8">
        <v>49567</v>
      </c>
      <c r="H49" s="8">
        <v>49597</v>
      </c>
      <c r="I49" s="8">
        <v>49628</v>
      </c>
      <c r="J49" s="8">
        <v>49658</v>
      </c>
      <c r="K49" s="8">
        <v>49689</v>
      </c>
      <c r="L49" s="8">
        <v>49720</v>
      </c>
      <c r="M49" s="8">
        <v>49749</v>
      </c>
    </row>
    <row r="50" spans="1:13" x14ac:dyDescent="0.25">
      <c r="A50" s="7">
        <v>2036</v>
      </c>
      <c r="B50" s="8">
        <v>49780</v>
      </c>
      <c r="C50" s="8">
        <v>49810</v>
      </c>
      <c r="D50" s="8">
        <v>49841</v>
      </c>
      <c r="E50" s="8">
        <v>49871</v>
      </c>
      <c r="F50" s="8">
        <v>49902</v>
      </c>
      <c r="G50" s="8">
        <v>49933</v>
      </c>
      <c r="H50" s="8">
        <v>49963</v>
      </c>
      <c r="I50" s="8">
        <v>49994</v>
      </c>
      <c r="J50" s="8">
        <v>50024</v>
      </c>
      <c r="K50" s="8">
        <v>50055</v>
      </c>
      <c r="L50" s="8">
        <v>50086</v>
      </c>
      <c r="M50" s="8">
        <v>50114</v>
      </c>
    </row>
    <row r="51" spans="1:13" x14ac:dyDescent="0.25">
      <c r="A51" s="7">
        <v>2037</v>
      </c>
      <c r="B51" s="8">
        <v>50145</v>
      </c>
      <c r="C51" s="8">
        <v>50175</v>
      </c>
      <c r="D51" s="8">
        <v>50206</v>
      </c>
      <c r="E51" s="8">
        <v>50236</v>
      </c>
      <c r="F51" s="8">
        <v>50267</v>
      </c>
      <c r="G51" s="8">
        <v>50298</v>
      </c>
      <c r="H51" s="8">
        <v>50328</v>
      </c>
      <c r="I51" s="8">
        <v>50359</v>
      </c>
      <c r="J51" s="8">
        <v>50389</v>
      </c>
      <c r="K51" s="8">
        <v>50420</v>
      </c>
      <c r="L51" s="8">
        <v>50451</v>
      </c>
      <c r="M51" s="8">
        <v>50479</v>
      </c>
    </row>
    <row r="52" spans="1:13" x14ac:dyDescent="0.25">
      <c r="A52" s="7">
        <v>2038</v>
      </c>
      <c r="B52" s="8">
        <v>50510</v>
      </c>
      <c r="C52" s="8">
        <v>50540</v>
      </c>
      <c r="D52" s="8">
        <v>50571</v>
      </c>
      <c r="E52" s="8">
        <v>50601</v>
      </c>
      <c r="F52" s="8">
        <v>50632</v>
      </c>
      <c r="G52" s="8">
        <v>50663</v>
      </c>
      <c r="H52" s="8">
        <v>50693</v>
      </c>
      <c r="I52" s="8">
        <v>50724</v>
      </c>
      <c r="J52" s="8">
        <v>50754</v>
      </c>
      <c r="K52" s="8">
        <v>50785</v>
      </c>
      <c r="L52" s="8">
        <v>50816</v>
      </c>
      <c r="M52" s="8">
        <v>50844</v>
      </c>
    </row>
    <row r="53" spans="1:13" x14ac:dyDescent="0.25">
      <c r="A53" s="7">
        <v>2039</v>
      </c>
      <c r="B53" s="8">
        <v>50875</v>
      </c>
      <c r="C53" s="8">
        <v>50905</v>
      </c>
      <c r="D53" s="8">
        <v>50936</v>
      </c>
      <c r="E53" s="8">
        <v>50966</v>
      </c>
      <c r="F53" s="8">
        <v>50997</v>
      </c>
      <c r="G53" s="8">
        <v>51028</v>
      </c>
      <c r="H53" s="8">
        <v>51058</v>
      </c>
      <c r="I53" s="8">
        <v>51089</v>
      </c>
      <c r="J53" s="8">
        <v>51119</v>
      </c>
      <c r="K53" s="8">
        <v>51150</v>
      </c>
      <c r="L53" s="8">
        <v>51181</v>
      </c>
      <c r="M53" s="8">
        <v>51210</v>
      </c>
    </row>
    <row r="54" spans="1:13" x14ac:dyDescent="0.25">
      <c r="A54" s="7">
        <v>2040</v>
      </c>
      <c r="B54" s="8">
        <v>51241</v>
      </c>
      <c r="C54" s="8">
        <v>51271</v>
      </c>
      <c r="D54" s="8">
        <v>51302</v>
      </c>
      <c r="E54" s="8">
        <v>51332</v>
      </c>
      <c r="F54" s="8">
        <v>51363</v>
      </c>
      <c r="G54" s="8">
        <v>51394</v>
      </c>
      <c r="H54" s="8">
        <v>51424</v>
      </c>
      <c r="I54" s="8">
        <v>51455</v>
      </c>
      <c r="J54" s="8">
        <v>51485</v>
      </c>
      <c r="K54" s="8">
        <v>51516</v>
      </c>
      <c r="L54" s="8">
        <v>51547</v>
      </c>
      <c r="M54" s="8">
        <v>51575</v>
      </c>
    </row>
  </sheetData>
  <sheetProtection algorithmName="SHA-512" hashValue="es9o2tw9+9Y4MbyILCvYnAazzlRK7s29Opy/cdDdQaKKRS9WREKBkiXtEHxjobLPaTCrxWuGaZxrcLRskCbNxA==" saltValue="jBHru4rrfFeK6rGwc10cKw==" spinCount="100000" sheet="1" objects="1" scenarios="1" formatColumns="0" formatRows="0"/>
  <mergeCells count="1">
    <mergeCell ref="A1:E1"/>
  </mergeCells>
  <pageMargins left="0.7" right="0.7" top="0.75" bottom="0.75" header="0.3" footer="0.3"/>
  <pageSetup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28577-D434-4A8E-AA1B-DD5FF3BF5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DE112A6-0205-4237-91D5-F43B7EAB265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CE1EAD6-3478-43D8-8FA1-991A2D9E1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Instructions</vt:lpstr>
      <vt:lpstr>Input</vt:lpstr>
      <vt:lpstr>NO INPUT Corp Int Comp</vt:lpstr>
      <vt:lpstr>NO INPUT Non-Corp Int Comp</vt:lpstr>
      <vt:lpstr>Corp Overpayment Rate</vt:lpstr>
      <vt:lpstr>GATT (Corp Overpayment &gt; $10k)</vt:lpstr>
      <vt:lpstr>Non-Corp Overpayment Rate</vt:lpstr>
      <vt:lpstr>C Filing Due Date</vt:lpstr>
      <vt:lpstr>S Filing Due Date</vt:lpstr>
      <vt:lpstr>P Filing Due Date</vt:lpstr>
      <vt:lpstr>I &amp; T Filing Due Date</vt:lpstr>
      <vt:lpstr>Leap Years</vt:lpstr>
      <vt:lpstr>'C Filing Due Date'!Print_Area</vt:lpstr>
      <vt:lpstr>'GATT (Corp Overpayment &gt; $10k)'!Print_Area</vt:lpstr>
      <vt:lpstr>Input!Print_Area</vt:lpstr>
      <vt:lpstr>'P Filing Due Date'!Print_Area</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Peru Jonathan D</dc:creator>
  <cp:lastModifiedBy>Bastuscheck Paul A</cp:lastModifiedBy>
  <cp:lastPrinted>2026-02-17T22:21:33Z</cp:lastPrinted>
  <dcterms:created xsi:type="dcterms:W3CDTF">2022-10-06T21:48:08Z</dcterms:created>
  <dcterms:modified xsi:type="dcterms:W3CDTF">2026-03-17T15:39:42Z</dcterms:modified>
</cp:coreProperties>
</file>