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02KB\Documents\G02KB_Documents\_Project Notebook 2032H5-18-00942 - FY18 LUMARK\Working\Safeguards SCSEM 2020\SCSEM Package 093020\Virtualization\"/>
    </mc:Choice>
  </mc:AlternateContent>
  <xr:revisionPtr revIDLastSave="0" documentId="8_{56A2D3F6-99D7-4C31-81DF-3DE943CDC39D}" xr6:coauthVersionLast="45" xr6:coauthVersionMax="45" xr10:uidLastSave="{00000000-0000-0000-0000-000000000000}"/>
  <bookViews>
    <workbookView xWindow="-120" yWindow="-120" windowWidth="20730" windowHeight="11160" tabRatio="726"/>
  </bookViews>
  <sheets>
    <sheet name="Dashboard" sheetId="1" r:id="rId1"/>
    <sheet name="Results" sheetId="22" r:id="rId2"/>
    <sheet name="Instructions" sheetId="9" r:id="rId3"/>
    <sheet name="ESXI6.0 Test Cases " sheetId="28" r:id="rId4"/>
    <sheet name="ESXI6.5 Test Cases" sheetId="24" r:id="rId5"/>
    <sheet name="ESXI6.7 Test Cases" sheetId="27" r:id="rId6"/>
    <sheet name="Change Log" sheetId="11" r:id="rId7"/>
    <sheet name="Issue Code Table" sheetId="23" r:id="rId8"/>
  </sheets>
  <definedNames>
    <definedName name="_xlnm._FilterDatabase" localSheetId="3" hidden="1">'ESXI6.0 Test Cases '!$A$2:$AA$53</definedName>
    <definedName name="_xlnm._FilterDatabase" localSheetId="4" hidden="1">'ESXI6.5 Test Cases'!$A$2:$V$64</definedName>
    <definedName name="_xlnm._FilterDatabase" localSheetId="5" hidden="1">'ESXI6.7 Test Cases'!$A$2:$AA$70</definedName>
    <definedName name="_xlnm.Print_Area" localSheetId="6">'Change Log'!$A$1:$D$3</definedName>
    <definedName name="_xlnm.Print_Area" localSheetId="0">Dashboard!$A$1:$C$42</definedName>
    <definedName name="_xlnm.Print_Area" localSheetId="2">Instructions!$A$1:$N$88</definedName>
    <definedName name="_xlnm.Print_Area" localSheetId="1">Results!$A$1:$O$16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22" l="1"/>
  <c r="O12" i="22"/>
  <c r="M12" i="22"/>
  <c r="E12" i="22"/>
  <c r="D12" i="22"/>
  <c r="AA4" i="28"/>
  <c r="AA5" i="28"/>
  <c r="AA6" i="28"/>
  <c r="AA7" i="28"/>
  <c r="AA8" i="28"/>
  <c r="AA9" i="28"/>
  <c r="AA10" i="28"/>
  <c r="AA11" i="28"/>
  <c r="AA12" i="28"/>
  <c r="AA13" i="28"/>
  <c r="AA14" i="28"/>
  <c r="AA15" i="28"/>
  <c r="AA16" i="28"/>
  <c r="AA17" i="28"/>
  <c r="AA18" i="28"/>
  <c r="F16" i="22"/>
  <c r="AA19" i="28"/>
  <c r="AA20" i="28"/>
  <c r="AA21" i="28"/>
  <c r="AA22" i="28"/>
  <c r="AA23" i="28"/>
  <c r="AA24" i="28"/>
  <c r="AA25" i="28"/>
  <c r="AA26" i="28"/>
  <c r="AA27" i="28"/>
  <c r="AA28" i="28"/>
  <c r="AA29" i="28"/>
  <c r="AA30" i="28"/>
  <c r="AA31" i="28"/>
  <c r="AA32" i="28"/>
  <c r="AA33" i="28"/>
  <c r="AA34" i="28"/>
  <c r="AA35" i="28"/>
  <c r="AA36" i="28"/>
  <c r="AA37" i="28"/>
  <c r="AA38" i="28"/>
  <c r="AA39" i="28"/>
  <c r="AA40" i="28"/>
  <c r="AA41" i="28"/>
  <c r="AA42" i="28"/>
  <c r="AA43" i="28"/>
  <c r="AA44" i="28"/>
  <c r="AA45" i="28"/>
  <c r="AA46" i="28"/>
  <c r="AA47" i="28"/>
  <c r="AA48" i="28"/>
  <c r="AA49" i="28"/>
  <c r="AA50" i="28"/>
  <c r="AA51" i="28"/>
  <c r="AA52" i="28"/>
  <c r="AA53" i="28"/>
  <c r="AA3" i="28"/>
  <c r="C12" i="22"/>
  <c r="B12" i="22"/>
  <c r="N12" i="22"/>
  <c r="AA49" i="24"/>
  <c r="AA3" i="27"/>
  <c r="AA68" i="27"/>
  <c r="AA67" i="27"/>
  <c r="AA66" i="27"/>
  <c r="AA65" i="27"/>
  <c r="AA64" i="27"/>
  <c r="AA63" i="27"/>
  <c r="AA62" i="27"/>
  <c r="AA61" i="27"/>
  <c r="AA60" i="27"/>
  <c r="AA59" i="27"/>
  <c r="AA58" i="27"/>
  <c r="AA57" i="27"/>
  <c r="AA56" i="27"/>
  <c r="AA55" i="27"/>
  <c r="AA54" i="27"/>
  <c r="AA53" i="27"/>
  <c r="AA52" i="27"/>
  <c r="AA51" i="27"/>
  <c r="AA50" i="27"/>
  <c r="AA49" i="27"/>
  <c r="AA48" i="27"/>
  <c r="AA47" i="27"/>
  <c r="AA46" i="27"/>
  <c r="AA45" i="27"/>
  <c r="AA44" i="27"/>
  <c r="AA43" i="27"/>
  <c r="AA42" i="27"/>
  <c r="AA41" i="27"/>
  <c r="AA40" i="27"/>
  <c r="AA39" i="27"/>
  <c r="AA38" i="27"/>
  <c r="AA37" i="27"/>
  <c r="AA35" i="27"/>
  <c r="AA34" i="27"/>
  <c r="AA33" i="27"/>
  <c r="AA32" i="27"/>
  <c r="AA31" i="27"/>
  <c r="AA30" i="27"/>
  <c r="AA29" i="27"/>
  <c r="AA28" i="27"/>
  <c r="AA27" i="27"/>
  <c r="AA26" i="27"/>
  <c r="AA25" i="27"/>
  <c r="AA24" i="27"/>
  <c r="AA23" i="27"/>
  <c r="AA22" i="27"/>
  <c r="AA21" i="27"/>
  <c r="E59" i="22"/>
  <c r="AA20" i="27"/>
  <c r="AA19" i="27"/>
  <c r="AA18" i="27"/>
  <c r="AA17" i="27"/>
  <c r="AA16" i="27"/>
  <c r="AA15" i="27"/>
  <c r="AA14" i="27"/>
  <c r="AA4" i="27"/>
  <c r="AA5" i="27"/>
  <c r="AA6" i="27"/>
  <c r="AA7" i="27"/>
  <c r="AA8" i="27"/>
  <c r="AA9" i="27"/>
  <c r="AA10" i="27"/>
  <c r="AA11" i="27"/>
  <c r="AA12" i="27"/>
  <c r="AA13" i="27"/>
  <c r="AA36" i="27"/>
  <c r="AA69" i="27"/>
  <c r="AA70" i="27"/>
  <c r="O48" i="22"/>
  <c r="M48" i="22"/>
  <c r="E48" i="22"/>
  <c r="D48" i="22"/>
  <c r="C48" i="22"/>
  <c r="B48" i="22"/>
  <c r="K56" i="22"/>
  <c r="K55" i="22"/>
  <c r="K53" i="22"/>
  <c r="K52" i="22"/>
  <c r="AA52" i="24"/>
  <c r="AA53" i="24"/>
  <c r="AA54" i="24"/>
  <c r="AA55" i="24"/>
  <c r="AA56" i="24"/>
  <c r="AA57" i="24"/>
  <c r="AA58" i="24"/>
  <c r="AA59" i="24"/>
  <c r="AA60" i="24"/>
  <c r="AA61" i="24"/>
  <c r="AA62" i="24"/>
  <c r="AA63" i="24"/>
  <c r="AA64" i="24"/>
  <c r="K16" i="22"/>
  <c r="K38" i="22"/>
  <c r="K37" i="22"/>
  <c r="K35" i="22"/>
  <c r="K34" i="22"/>
  <c r="K20" i="22"/>
  <c r="K19" i="22"/>
  <c r="K17" i="22"/>
  <c r="AA4" i="24"/>
  <c r="AA5" i="24"/>
  <c r="AA6" i="24"/>
  <c r="AA7" i="24"/>
  <c r="AA8" i="24"/>
  <c r="AA9" i="24"/>
  <c r="AA10" i="24"/>
  <c r="AA11" i="24"/>
  <c r="AA12" i="24"/>
  <c r="AA13" i="24"/>
  <c r="AA14" i="24"/>
  <c r="AA15" i="24"/>
  <c r="AA16" i="24"/>
  <c r="AA17" i="24"/>
  <c r="AA18" i="24"/>
  <c r="AA19" i="24"/>
  <c r="AA20" i="24"/>
  <c r="AA21" i="24"/>
  <c r="AA22" i="24"/>
  <c r="AA23" i="24"/>
  <c r="AA24" i="24"/>
  <c r="AA25" i="24"/>
  <c r="AA26" i="24"/>
  <c r="AA27" i="24"/>
  <c r="AA28" i="24"/>
  <c r="AA29" i="24"/>
  <c r="AA30" i="24"/>
  <c r="AA31" i="24"/>
  <c r="AA32" i="24"/>
  <c r="AA33" i="24"/>
  <c r="AA34" i="24"/>
  <c r="AA35" i="24"/>
  <c r="AA36" i="24"/>
  <c r="AA37" i="24"/>
  <c r="AA38" i="24"/>
  <c r="AA39" i="24"/>
  <c r="AA40" i="24"/>
  <c r="AA41" i="24"/>
  <c r="AA42" i="24"/>
  <c r="AA43" i="24"/>
  <c r="AA44" i="24"/>
  <c r="AA45" i="24"/>
  <c r="AA46" i="24"/>
  <c r="AA47" i="24"/>
  <c r="AA48" i="24"/>
  <c r="AA50" i="24"/>
  <c r="AA51" i="24"/>
  <c r="AA3" i="24"/>
  <c r="M30" i="22"/>
  <c r="N30" i="22"/>
  <c r="O30" i="22"/>
  <c r="E30" i="22"/>
  <c r="D30" i="22"/>
  <c r="C30" i="22"/>
  <c r="F30" i="22"/>
  <c r="J16" i="22"/>
  <c r="J19" i="22"/>
  <c r="F12" i="22"/>
  <c r="F48" i="22"/>
  <c r="N48" i="22"/>
  <c r="J52" i="22"/>
  <c r="D38" i="22"/>
  <c r="I38" i="22"/>
  <c r="D39" i="22"/>
  <c r="I39" i="22"/>
  <c r="F41" i="22"/>
  <c r="C39" i="22"/>
  <c r="F36" i="22"/>
  <c r="H36" i="22"/>
  <c r="C40" i="22"/>
  <c r="C38" i="22"/>
  <c r="J37" i="22"/>
  <c r="E40" i="22"/>
  <c r="E38" i="22"/>
  <c r="E37" i="22"/>
  <c r="C41" i="22"/>
  <c r="J55" i="22"/>
  <c r="F40" i="22"/>
  <c r="H40" i="22"/>
  <c r="C34" i="22"/>
  <c r="D34" i="22"/>
  <c r="I34" i="22"/>
  <c r="D40" i="22"/>
  <c r="I40" i="22"/>
  <c r="E34" i="22"/>
  <c r="E35" i="22"/>
  <c r="E39" i="22"/>
  <c r="J34" i="22"/>
  <c r="F34" i="22"/>
  <c r="F35" i="22"/>
  <c r="F38" i="22"/>
  <c r="H38" i="22"/>
  <c r="D41" i="22"/>
  <c r="I41" i="22"/>
  <c r="C36" i="22"/>
  <c r="D36" i="22"/>
  <c r="I36" i="22"/>
  <c r="E36" i="22"/>
  <c r="F39" i="22"/>
  <c r="H39" i="22"/>
  <c r="D35" i="22"/>
  <c r="I35" i="22"/>
  <c r="E41" i="22"/>
  <c r="D37" i="22"/>
  <c r="I37" i="22"/>
  <c r="C35" i="22"/>
  <c r="H35" i="22"/>
  <c r="F37" i="22"/>
  <c r="C37" i="22"/>
  <c r="F57" i="22"/>
  <c r="D52" i="22"/>
  <c r="I52" i="22"/>
  <c r="D60" i="22"/>
  <c r="G48" i="22"/>
  <c r="D56" i="22"/>
  <c r="I56" i="22"/>
  <c r="F55" i="22"/>
  <c r="C55" i="22"/>
  <c r="H55" i="22"/>
  <c r="E53" i="22"/>
  <c r="E55" i="22"/>
  <c r="F52" i="22"/>
  <c r="C54" i="22"/>
  <c r="E56" i="22"/>
  <c r="D53" i="22"/>
  <c r="I53" i="22"/>
  <c r="E58" i="22"/>
  <c r="F54" i="22"/>
  <c r="C57" i="22"/>
  <c r="H57" i="22"/>
  <c r="E54" i="22"/>
  <c r="D58" i="22"/>
  <c r="I58" i="22"/>
  <c r="D54" i="22"/>
  <c r="I54" i="22"/>
  <c r="E57" i="22"/>
  <c r="H41" i="22"/>
  <c r="H37" i="22"/>
  <c r="H34" i="22"/>
  <c r="H54" i="22"/>
  <c r="D20" i="22"/>
  <c r="I20" i="22"/>
  <c r="F19" i="22"/>
  <c r="D21" i="22"/>
  <c r="I21" i="22"/>
  <c r="F20" i="22"/>
  <c r="D22" i="22"/>
  <c r="I22" i="22"/>
  <c r="F17" i="22"/>
  <c r="D19" i="22"/>
  <c r="I19" i="22"/>
  <c r="F18" i="22"/>
  <c r="F22" i="22"/>
  <c r="F23" i="22"/>
  <c r="E17" i="22"/>
  <c r="C19" i="22"/>
  <c r="H19" i="22"/>
  <c r="F21" i="22"/>
  <c r="D23" i="22"/>
  <c r="I23" i="22"/>
  <c r="E19" i="22"/>
  <c r="C21" i="22"/>
  <c r="E20" i="22"/>
  <c r="C22" i="22"/>
  <c r="H22" i="22"/>
  <c r="E21" i="22"/>
  <c r="C23" i="22"/>
  <c r="E18" i="22"/>
  <c r="C20" i="22"/>
  <c r="C17" i="22"/>
  <c r="H17" i="22"/>
  <c r="C18" i="22"/>
  <c r="H18" i="22"/>
  <c r="E23" i="22"/>
  <c r="E16" i="22"/>
  <c r="D17" i="22"/>
  <c r="I17" i="22"/>
  <c r="D16" i="22"/>
  <c r="I16" i="22"/>
  <c r="D18" i="22"/>
  <c r="I18" i="22"/>
  <c r="C16" i="22"/>
  <c r="H16" i="22"/>
  <c r="E22" i="22"/>
  <c r="D42" i="22"/>
  <c r="G30" i="22"/>
  <c r="C52" i="22"/>
  <c r="H52" i="22"/>
  <c r="C56" i="22"/>
  <c r="F56" i="22"/>
  <c r="D55" i="22"/>
  <c r="I55" i="22"/>
  <c r="C58" i="22"/>
  <c r="D59" i="22"/>
  <c r="I59" i="22"/>
  <c r="C53" i="22"/>
  <c r="F53" i="22"/>
  <c r="E52" i="22"/>
  <c r="F58" i="22"/>
  <c r="F59" i="22"/>
  <c r="C59" i="22"/>
  <c r="D57" i="22"/>
  <c r="I57" i="22"/>
  <c r="H23" i="22"/>
  <c r="H21" i="22"/>
  <c r="H20" i="22"/>
  <c r="D24" i="22"/>
  <c r="G12" i="22"/>
  <c r="H53" i="22"/>
  <c r="H59" i="22"/>
  <c r="H56" i="22"/>
  <c r="H58" i="22"/>
</calcChain>
</file>

<file path=xl/sharedStrings.xml><?xml version="1.0" encoding="utf-8"?>
<sst xmlns="http://schemas.openxmlformats.org/spreadsheetml/2006/main" count="4419" uniqueCount="2501">
  <si>
    <t>NOTICE:</t>
  </si>
  <si>
    <t>General Testing Information</t>
  </si>
  <si>
    <t>Agency Name:</t>
  </si>
  <si>
    <t>Test Location:</t>
  </si>
  <si>
    <t>Test Date:</t>
  </si>
  <si>
    <t>Name of Tester:</t>
  </si>
  <si>
    <t>Status</t>
  </si>
  <si>
    <t>Pass</t>
  </si>
  <si>
    <t>Fail</t>
  </si>
  <si>
    <t>Name:</t>
  </si>
  <si>
    <t>Title:</t>
  </si>
  <si>
    <t>Test ID</t>
  </si>
  <si>
    <t>Test Method</t>
  </si>
  <si>
    <t>Expected Results</t>
  </si>
  <si>
    <t>Actual Results</t>
  </si>
  <si>
    <t>INSTRUCTIONS:</t>
  </si>
  <si>
    <t>Blank</t>
  </si>
  <si>
    <t>Available</t>
  </si>
  <si>
    <t>Test (Automated)</t>
  </si>
  <si>
    <t>Test (Manual)</t>
  </si>
  <si>
    <t>Complete</t>
  </si>
  <si>
    <t>All SCSEM Tests</t>
  </si>
  <si>
    <t>NIST ID</t>
  </si>
  <si>
    <t>Instructions</t>
  </si>
  <si>
    <t>Test Cases Legend:</t>
  </si>
  <si>
    <t>Notes/Evidence</t>
  </si>
  <si>
    <t>Version</t>
  </si>
  <si>
    <t>Date</t>
  </si>
  <si>
    <t>Description of Changes</t>
  </si>
  <si>
    <t>Change Log</t>
  </si>
  <si>
    <t>Test Cases</t>
  </si>
  <si>
    <t>Mapping of test case requirements to one or more NIST SP 800-53 control identifiers for reporting purposes.</t>
  </si>
  <si>
    <t>▪ Test Method:</t>
  </si>
  <si>
    <t>▪ Test Objective</t>
  </si>
  <si>
    <t>Reference to the authority which the test case was derived.</t>
  </si>
  <si>
    <t>▪ Status</t>
  </si>
  <si>
    <t>▪ Test ID</t>
  </si>
  <si>
    <t>▪ NIST ID</t>
  </si>
  <si>
    <t>▪ Test Procedures</t>
  </si>
  <si>
    <t>Provides a description of the acceptable conditions allowed as a result of the test procedure execution.</t>
  </si>
  <si>
    <t>▪ Reference (Ref.)</t>
  </si>
  <si>
    <t>▪ Notes/Evidence</t>
  </si>
  <si>
    <t>OS/App Version:</t>
  </si>
  <si>
    <t>Author</t>
  </si>
  <si>
    <t>Agency Representatives and Contact Information</t>
  </si>
  <si>
    <t>This SCSEM was designed to comply with Section 508 of the Rehabilitation Act</t>
  </si>
  <si>
    <t>Testing Results</t>
  </si>
  <si>
    <t>Introduction and Purpose:</t>
  </si>
  <si>
    <t xml:space="preserve">Pre-populated number to uniquely identify SCSEM test cases.  The ID format  includes the platform, platform version </t>
  </si>
  <si>
    <t>and a unique number (01-XX) and can therefore be easily identified after the test has been executed.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</si>
  <si>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</si>
  <si>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</si>
  <si>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</si>
  <si>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xml:space="preserve">Description of specifically what the test is designed to accomplish.  The objective should be a summary of the </t>
  </si>
  <si>
    <t>test case and expected results.</t>
  </si>
  <si>
    <t xml:space="preserve">A detailed description of the step-by-step instructions to be followed by the tester.  The test procedures should be </t>
  </si>
  <si>
    <t>executed using the applicable NIST 800-53A test method (Interview, Examine, Test).</t>
  </si>
  <si>
    <t>The tester shall provide appropriate detail describing the outcome of the test.  The tester is responsible for identifying</t>
  </si>
  <si>
    <t>Interviewees and Evidence to validate the results in this field or the separate Notes/Evidence field.</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</si>
  <si>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</si>
  <si>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</si>
  <si>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</si>
  <si>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must determine the appropriateness of the "N/A" status.</t>
  </si>
  <si>
    <t xml:space="preserve">is not completed and additional information is required to determine a Pass/Fail status. "N/A" indicates that the </t>
  </si>
  <si>
    <t xml:space="preserve">As determined appropriate to the tester or as required by the test method, procedures or expected results, the tester </t>
  </si>
  <si>
    <t>may need to provide additional information pertaining to the test execution (Interviewee, Documentation, etc.)</t>
  </si>
  <si>
    <t>This SCSEM was created for the IRS Office of Safeguards based on the following resources.</t>
  </si>
  <si>
    <t>▪ Expected Results</t>
  </si>
  <si>
    <t>▪ Actual Results</t>
  </si>
  <si>
    <t>Office of Safeguards</t>
  </si>
  <si>
    <t>Internal Revenue Service</t>
  </si>
  <si>
    <t>▪ NIST Control Name</t>
  </si>
  <si>
    <t>Full name which describes the NIST ID.</t>
  </si>
  <si>
    <t>Safeguard Computer Security Evaluation Matrix (SCSEM)</t>
  </si>
  <si>
    <t>The IRS strongly recommends agencies test all SCSEM settings in a development or test environment prior to deployment in production. In some</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</si>
  <si>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</si>
  <si>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</si>
  <si>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</si>
  <si>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Organization:</t>
  </si>
  <si>
    <t>Office Phone:</t>
  </si>
  <si>
    <t>E-mail Address:</t>
  </si>
  <si>
    <t>Accessing ESXi Host Via Secure Shell (SSH)</t>
  </si>
  <si>
    <t xml:space="preserve">Temporarily disable Lockdown Mode and enable the ESXi Shell via the vSphere Client. Open the vSphere/VMware Infrastructure (VI) Client and log in </t>
  </si>
  <si>
    <t xml:space="preserve">with appropriate credentials. If connecting to vCenter Server, click on the desired host. Click the Configuration tab. Click Software, Security Profile, </t>
  </si>
  <si>
    <t>Services, Properties, ESXi Shell and Options, respectively. Start the ESXi Shell service, where/as required. Use an SSH client (e.g. PuTTY) to access</t>
  </si>
  <si>
    <t>the server to execute test commands.  Many commands require root access.</t>
  </si>
  <si>
    <t>This SCSEM is used by the IRS Office of Safeguards to evaluate compliance with IRS Publication 1075 for agencies that have implemented virtual</t>
  </si>
  <si>
    <t xml:space="preserve">systems that receive, store, process and transmit FTI in a virtual machine environment. This SCSEM focuses on evaluating the physical platform </t>
  </si>
  <si>
    <t xml:space="preserve">SCSEMs for the operating systems and applications that the virtual machine systems utilize.   </t>
  </si>
  <si>
    <t xml:space="preserve">Agencies should use this SCSEM to prepare for an upcoming Safeguard review, but it is also an effective tool for agencies to use as part of </t>
  </si>
  <si>
    <t xml:space="preserve">internal periodic security assessments or internal inspections to ensure continued compliance in the years when a Safeguard review is not </t>
  </si>
  <si>
    <t xml:space="preserve">scheduled.  Also the agency can use the SCSEM to identify the types of policies to have in place to ensure continued compliance with IRS </t>
  </si>
  <si>
    <t>Publication 1075.</t>
  </si>
  <si>
    <t xml:space="preserve">Executing a review of a VMware virtualized environment is comprised of steps in addition to completing the test cases in this SCSEM.  </t>
  </si>
  <si>
    <t xml:space="preserve">Reviewers conducting the review should follow the steps listed below to ensure a comprehensive review of the virtual environment:  </t>
  </si>
  <si>
    <t xml:space="preserve">a.  Confer with the VMware administrator. Identify all physical platforms which make up the architecture of the virtual enviroment </t>
  </si>
  <si>
    <t xml:space="preserve">b.  Identify all virtual machines that receive, store, process, or transmit FTI, and the operating systems and applications that are </t>
  </si>
  <si>
    <t xml:space="preserve">     used on those virtual machines.</t>
  </si>
  <si>
    <t>c.  Draw a simplified schematic which describes the architecture of the VMware virtual environment (see Architecture tab for an example).</t>
  </si>
  <si>
    <t>d.  Complete the Virtual Environments Test Cases, documenting the results using this SCSEM.</t>
  </si>
  <si>
    <t xml:space="preserve">e.  If the VMware version is v.3 (or earlier), complete a Unix SCSEM review of the ESX server OS using the UNIX-Linux SCSEM.  If the </t>
  </si>
  <si>
    <t xml:space="preserve">     VMware version is v.3i or later, the ESX installed is the Hypervisor. If so, skip this step.</t>
  </si>
  <si>
    <t xml:space="preserve">f.   If the VMware instance (with the exception of the hosted systems) resides on multiple platforms (for example, if VirtualCenter is </t>
  </si>
  <si>
    <t xml:space="preserve">    installed), run the appropriate operating system technology SCSEM (Windows, Unix, etc.) for each component platform.</t>
  </si>
  <si>
    <t xml:space="preserve">g.  Complete the appropriate operating system technology SCSEM (Windows, Unix, etc.) for each identified hosted virtual system that </t>
  </si>
  <si>
    <t xml:space="preserve">     receives, processes, stores or transmits FTI.  If the agency is hosting multiple virtual systems that are similar in configuration, they </t>
  </si>
  <si>
    <t xml:space="preserve">     can be "type reviewed" by completing the technology SCSEM on the template system if available, or on a selected virtual system.</t>
  </si>
  <si>
    <t xml:space="preserve">     When reviewing the Guest OS look for VMware specific plugin such as VMchat, VMftp and any other communication functionality which may leave </t>
  </si>
  <si>
    <t xml:space="preserve">     the Guest OS open to attack. Be sure to ask if the administrator can drag-and-drop or transfer files between Guest OSs</t>
  </si>
  <si>
    <t>h. Depending on the deployment model, where applicable, check each test case based on where it is applicable, either at the vCenter,</t>
  </si>
  <si>
    <t xml:space="preserve">     ESX/ ESXi, vSphere, Virtual Infrastructure Client or SSH level. </t>
  </si>
  <si>
    <t>Typical Virtual Architecture:</t>
  </si>
  <si>
    <t>Booz Allen Hamilton</t>
  </si>
  <si>
    <t>▪ NIST SP 800-53 Rev. 4, Recommended Security Controls for Federal Information Systems and Organizations (April 2013)</t>
  </si>
  <si>
    <t>Please submit SCSEM feedback and suggestions to SafeguardReports@IRS.gov</t>
  </si>
  <si>
    <t>Obtain SCSEM updates online at http://www.irs.gov/uac/Safeguards-Program</t>
  </si>
  <si>
    <t>Agency Code:</t>
  </si>
  <si>
    <t>Closing Date:</t>
  </si>
  <si>
    <t>Shared Agencies:</t>
  </si>
  <si>
    <t>Device Name:</t>
  </si>
  <si>
    <t xml:space="preserve">sytsem (VMware ESXi server) that hosts the virtual systems. It is used in complement with other existing platform operating system and application </t>
  </si>
  <si>
    <t xml:space="preserve">     (ESXi Server, VirtualCenter platform, hosting platforms).  </t>
  </si>
  <si>
    <t>▪ Criticality</t>
  </si>
  <si>
    <t>Overall SCSEM Statistics</t>
  </si>
  <si>
    <t>Passed</t>
  </si>
  <si>
    <t>Failed</t>
  </si>
  <si>
    <t>Additional Information Requested</t>
  </si>
  <si>
    <t>N/A</t>
  </si>
  <si>
    <t>Weighted Pass Rate</t>
  </si>
  <si>
    <t>Totals</t>
  </si>
  <si>
    <t>Weighted Score</t>
  </si>
  <si>
    <t>Risk Rating</t>
  </si>
  <si>
    <t>Weight</t>
  </si>
  <si>
    <t>Device Weighted Score:</t>
  </si>
  <si>
    <t>Sections below are automatically calculated.</t>
  </si>
  <si>
    <t>Possible</t>
  </si>
  <si>
    <t>Actual</t>
  </si>
  <si>
    <t>Total Number of Tests Performed</t>
  </si>
  <si>
    <t>▪ IRS Publication 1075, Tax Information Security Guidelines for Federal, State and Local Agencies (October 2014)</t>
  </si>
  <si>
    <t>▪ CIS VMware ESXi 5.5 Benchmark v1.2.0</t>
  </si>
  <si>
    <t>Section Title</t>
  </si>
  <si>
    <t>Description</t>
  </si>
  <si>
    <t>CIS Benchmark Section #</t>
  </si>
  <si>
    <t>Recommendation #</t>
  </si>
  <si>
    <t>Rationale Statement</t>
  </si>
  <si>
    <t>Remediation Procedure</t>
  </si>
  <si>
    <t>8.1.1</t>
  </si>
  <si>
    <t>8.2.6</t>
  </si>
  <si>
    <t>8.2.7</t>
  </si>
  <si>
    <t>8.3.1</t>
  </si>
  <si>
    <t>8.3.2</t>
  </si>
  <si>
    <t>8.3.3</t>
  </si>
  <si>
    <t>8.3.4</t>
  </si>
  <si>
    <t>8.4.1</t>
  </si>
  <si>
    <t>8.4.24</t>
  </si>
  <si>
    <t>8.4.25</t>
  </si>
  <si>
    <t>8.4.26</t>
  </si>
  <si>
    <t>8.4.27</t>
  </si>
  <si>
    <t>8.4.28</t>
  </si>
  <si>
    <t>8.6.2</t>
  </si>
  <si>
    <t>8.6.3</t>
  </si>
  <si>
    <t>8.7.2</t>
  </si>
  <si>
    <t>8.7.4</t>
  </si>
  <si>
    <t>Keep ESXi system properly patched</t>
  </si>
  <si>
    <t>Configure NTP time synchronization</t>
  </si>
  <si>
    <t>Configure the ESXi host firewall to restrict access to services running on the host</t>
  </si>
  <si>
    <t>Disable Managed Object Browser (MOB)</t>
  </si>
  <si>
    <t>Do not use default self-signed certificates for ESXi communication</t>
  </si>
  <si>
    <t>Prevent unintended use of dvfilter network APIs</t>
  </si>
  <si>
    <t>Remove expired or revoked SSL certificates from the ESXi server</t>
  </si>
  <si>
    <t>Configure a centralized location to collect ESXi host core dumps</t>
  </si>
  <si>
    <t>Configure persistent logging for all ESXi host</t>
  </si>
  <si>
    <t>Configure remote logging for ESXi hosts</t>
  </si>
  <si>
    <t>Create a non-root user account for local admin access</t>
  </si>
  <si>
    <t>Establish a password policy for password complexity</t>
  </si>
  <si>
    <t>Use Active Directory for local user authentication</t>
  </si>
  <si>
    <t>Disable ESXi Shell unless needed for diagnostics or troubleshooting</t>
  </si>
  <si>
    <t>Disable SSH</t>
  </si>
  <si>
    <t>Limit CIM Access</t>
  </si>
  <si>
    <t>Enable lockdown mode to restrict remote access</t>
  </si>
  <si>
    <t>Set a timeout to automatically terminate idle ESXi Shell and SSH sessions</t>
  </si>
  <si>
    <t>Set a timeout for Shell Services</t>
  </si>
  <si>
    <t>Enable bidirectional CHAP authentication for iSCSI traffic.</t>
  </si>
  <si>
    <t>Mask and zone SAN resources appropriately</t>
  </si>
  <si>
    <t>Limit informational messages from the VM to the VMX file</t>
  </si>
  <si>
    <t>Prevent unauthorized removal and modification of devices.</t>
  </si>
  <si>
    <t>Prevent unauthorized connection of devices.</t>
  </si>
  <si>
    <t>Disable unnecessary or superfluous functions inside VMs</t>
  </si>
  <si>
    <t>Minimize use of the VM console</t>
  </si>
  <si>
    <t>Use secure protocols for virtual serial port access</t>
  </si>
  <si>
    <t>Use templates to deploy VMs whenever possible</t>
  </si>
  <si>
    <t>Control access to VMs through the dvfilter network APIs</t>
  </si>
  <si>
    <t>Disable VM Console Copy operations</t>
  </si>
  <si>
    <t>Disable VM Console Drag and Drop operations</t>
  </si>
  <si>
    <t>Disable VM Console GUI Options</t>
  </si>
  <si>
    <t>Disable VM Console Paste operations</t>
  </si>
  <si>
    <t>Control access to VM console via VNC protocol</t>
  </si>
  <si>
    <t>Disable virtual disk shrinking</t>
  </si>
  <si>
    <t>Disable virtual disk wiping</t>
  </si>
  <si>
    <t>Limit number of VM log files</t>
  </si>
  <si>
    <t>Limit VM log file size</t>
  </si>
  <si>
    <t>VMware Update Manager is a tool used to automate patch management for vSphere hosts and Virtual machines. Creating a baseline for patches is a good way to ensure all hosts are at the same patch level.</t>
  </si>
  <si>
    <t>The ESXi Firewall is enabled by default and allows ping (ICMP) and communication with DHCP/DNS clients. Confirm that access to services are only allowed by authorized IP's/networks to protect from outside attacks.</t>
  </si>
  <si>
    <t>The default certificates are not signed by a trusted certificate authority (CA) and should be replaced with valid certificates that have been issued by a trusted CA.</t>
  </si>
  <si>
    <t>Verify that SNMP (Simple Network Management Protocol) is configured and that all the settings are correct. If SNMP is not being used, it should be disabled. 
	NOTE: ESXi supports SNMPv3 which provides stronger security than SNMPv1 or SNMPv2, including key authentication and encryption.</t>
  </si>
  <si>
    <t>Confirm that dvfilter API is not configured if not is use. If you are using virtual security appliances that leverage this API then configuration may be necessary.</t>
  </si>
  <si>
    <t>Remove expired or revoked SSL Certificates from the ESXi server.</t>
  </si>
  <si>
    <t>System logs are required for auditing and diagnostic purposes. If you do not store system logs permanently, for example on a datastore, they disappear after a reboot. Ensuring persistent logging is set can prevent the loss of logs on reboot.</t>
  </si>
  <si>
    <t>Create at least one named user account and use this account in lieu of a shared "root" account.</t>
  </si>
  <si>
    <t>Require the use of passwords that are not easily guessed and that are difficult for password generators to determine.</t>
  </si>
  <si>
    <t>Set a timeout to automatically terminate any idle ESXi shell and SSH sessions.</t>
  </si>
  <si>
    <t>Create a list of highly trusted users that would be able to override lockdown mode and access the DCUI in the event a host became isolated.</t>
  </si>
  <si>
    <t>By enabling bidirectional CHAP, also known as Mutual CHAP, an additional level of security enables the initiator to authenticate the target.</t>
  </si>
  <si>
    <t>Set the vSwitch Forged Transmits policy is set to reject for each vSwitch.</t>
  </si>
  <si>
    <t>Ensure that the MAC Address Change policy within the vSwitch is set to reject.</t>
  </si>
  <si>
    <t>Ensure that the Promiscuous Mode Policy within the vSwitch is set to reject.</t>
  </si>
  <si>
    <t>Do not use Native VLAN ID 1.</t>
  </si>
  <si>
    <t>Ensure that port groups are not configured to VLAN values reserved by upstream physical switches.</t>
  </si>
  <si>
    <t>Don't use VLAN 4095 except for Virtual Guest Tagging (VGT).</t>
  </si>
  <si>
    <t>Limit informational messages from the virtual machine to the VMX file to avoid filling the datastore and causing a Denial of Service (DoS).</t>
  </si>
  <si>
    <t>Reduce the number of potential attack vectors by disabling unnecessary system components that are not needed to support the application or service running on the virtual machine.</t>
  </si>
  <si>
    <t>Use a hardened base operating system template image to create other, application-specific templates and use the application-specific templates to deploy virtual machines.</t>
  </si>
  <si>
    <t>Configure VMs protected by dvfilter network APIs correctly.</t>
  </si>
  <si>
    <t>Disable VM console copy and paste operations.</t>
  </si>
  <si>
    <t>Disable VM Console Drag and Drop operations.</t>
  </si>
  <si>
    <t>Disable VM Console and Paste GUI Options.</t>
  </si>
  <si>
    <t>Disable VM Console Paste operations.</t>
  </si>
  <si>
    <t>Minimize access to the Virtual Machine via VNC protocol.</t>
  </si>
  <si>
    <t>If Virtual disk shrinking is done repeatedly it will cause the virtual disk to become unavailable resulting in a denial of service. You can prevent virtual disk shrinking by disabling it.</t>
  </si>
  <si>
    <t>Configure VM settings to prevent uncontrolled logging.</t>
  </si>
  <si>
    <t>Zoning and masking capabilities for each SAN switch and disk array are vendor specific, as are the tools for managing LUN masking.</t>
  </si>
  <si>
    <t>Verify that new virtual machine deployments are completed using hardened, patched, and properly configured OS templates.</t>
  </si>
  <si>
    <t>* Verify the setting of the esxAdminsGroup attribute ("ESX Admins" by default).
* Check the list of members for that Microsoft Active Directory group.
* Remove any unauthorized users from that group.</t>
  </si>
  <si>
    <t>VMs must be powered off in order to update the host ESXi server.</t>
  </si>
  <si>
    <t>Only systems in the IP whitelist/ACL will be able to connect to services on the ESXi server.</t>
  </si>
  <si>
    <t>This will prevent a dvfilter-based network security appliance such as a firewall from functioning if not configured correctly.</t>
  </si>
  <si>
    <t>If expired or revoked certificates are not removed from the ESXi system, the environment can be subject to a MiTM attack.</t>
  </si>
  <si>
    <t>No impact on functionality.</t>
  </si>
  <si>
    <t>Additional disk space will be required to store log files.</t>
  </si>
  <si>
    <t>Coordination between vSphere admins and Active Directory admins is needed.</t>
  </si>
  <si>
    <t>When a user logs into the host with the service account you created for CIM applications, the user has only the privileges SYSTEMMANAGEMENT and CIMINTERACTION, or read-only access.</t>
  </si>
  <si>
    <t>When you disable lockdown mode using the DCUI, all users with the DCUI Access privilege are granted the Administrator role on the host.</t>
  </si>
  <si>
    <t>Security devices that require the ability to see all packets on a vSwitch will not operate properly if the Promiscuous Mode parameter is set to Reject.</t>
  </si>
  <si>
    <t>Device interaction is blocked inside the guest OS using VMware tools.</t>
  </si>
  <si>
    <t>Device interaction is blocked inside the guest OS using VMware tools</t>
  </si>
  <si>
    <t>Ensure that the applications do not depend on information specific to the virtual machine to be deployed.</t>
  </si>
  <si>
    <t>This is the default setting so functionality remains the same.</t>
  </si>
  <si>
    <t>Configuring VM settings and opening up the firewall means multiple steps to be configured and monitored.</t>
  </si>
  <si>
    <t>Inability to shrink virtual machine disks in the event that a datastore runs out of space.</t>
  </si>
  <si>
    <t>When you disable this feature, you cannot wipe virtual machine disks when a datastore runs out of space.</t>
  </si>
  <si>
    <t>All Kernel modules should be digitally signed in order to reduce risk to virtual machines.</t>
  </si>
  <si>
    <t>SNMP is commonly used for control of multiple instances, it is recommended SNMPv3 be used to enforce strong cryptography and security.</t>
  </si>
  <si>
    <t>To prevent the local disk from filling, a remote log hosting solution should be used.</t>
  </si>
  <si>
    <t>AD and LDAP allow enforcement of strong password and domain based policies.</t>
  </si>
  <si>
    <t>ESXi shell should not be used for remote administration in regular operations and disabled unless an emergency occurs,</t>
  </si>
  <si>
    <t>SSH shell should not be used for remote administration in regular operations and disabled unless an emergency occurs,</t>
  </si>
  <si>
    <t>Idle shell sessions should timeout to ensure sessions can not be taken over in case of a user leaving a PC for an extended period of time.</t>
  </si>
  <si>
    <t>VLAN 4095 should remain reserved for Virtual Guest Tagging, per ESXi guidance.</t>
  </si>
  <si>
    <t>Informational messages will clog up a log file.</t>
  </si>
  <si>
    <t>VMware console allows Administrators to log into systems that contain FTI and can pose a risk to taxpayer data if the person is not authorized or trained to view FTI.</t>
  </si>
  <si>
    <t>Encryption is required for all connections on the LAN.</t>
  </si>
  <si>
    <t>SA-22</t>
  </si>
  <si>
    <t>Unsupported System Components</t>
  </si>
  <si>
    <t>SI-2</t>
  </si>
  <si>
    <t>Flaw Remediation</t>
  </si>
  <si>
    <t>Ask for the version of ESXi - analyze the VMware website to ensure it is in support
http://www.vmware.com/files/pdf/support/Product-Lifecycle-Matrix.pdf</t>
  </si>
  <si>
    <t>VMware is in current general support or extended support. If in extended support, ensure the agency has purchased extra support</t>
  </si>
  <si>
    <t>Critical</t>
  </si>
  <si>
    <t>VMware ESXi is regularly patched from the vendor.</t>
  </si>
  <si>
    <t>Moderate</t>
  </si>
  <si>
    <t>VMware install files are not trusted by the vendor or an authorized third party.</t>
  </si>
  <si>
    <t>Significant</t>
  </si>
  <si>
    <t>SI-7</t>
  </si>
  <si>
    <t>Software, Firmware, and Information Integrity</t>
  </si>
  <si>
    <t>All VMware ESXi kernel modules are digitally signed.</t>
  </si>
  <si>
    <t>VMware ESXi kernel modules are not all digitally signed.</t>
  </si>
  <si>
    <t>AU-8</t>
  </si>
  <si>
    <t>Time Stamps</t>
  </si>
  <si>
    <t>NTP synchronizes the time on the ESXI server and its logs and host operating systems.</t>
  </si>
  <si>
    <t>SI-4</t>
  </si>
  <si>
    <t>Information System Monitoring</t>
  </si>
  <si>
    <t>VMware utilizes firewall protections to allow access to the host operating systems from defined ranges.</t>
  </si>
  <si>
    <t>CM-7</t>
  </si>
  <si>
    <t>Least Functionality</t>
  </si>
  <si>
    <t>The MOB is provided for third party diagnostics and is disabled.</t>
  </si>
  <si>
    <t>The Managed Object Browser (MOB) is not disabled.</t>
  </si>
  <si>
    <t>AC-3</t>
  </si>
  <si>
    <t>Access Enforcement</t>
  </si>
  <si>
    <t>SNMPv3 is utilized to manage the ESXi environment.</t>
  </si>
  <si>
    <t>DVFilter is configured properly for use within the agency network.</t>
  </si>
  <si>
    <t>DVFilter is not configured properly for use within the agency network.</t>
  </si>
  <si>
    <t>ESXi host core dump files are logged to a central location.</t>
  </si>
  <si>
    <t>ESXi host core dump files are not collected in a centralized location.</t>
  </si>
  <si>
    <t>Persistent logging for ESXi is enabled, so logs are not cleared after a reboot.</t>
  </si>
  <si>
    <t>Logs are cleared after a reboot due to persistent logging not being enabled.</t>
  </si>
  <si>
    <t>Centralized logging is enabled on ESXi hosts in order to avoid loss of logs on the local scratch volume or ramdisk.</t>
  </si>
  <si>
    <t>The agency does not utilize the shared root account, instead utilizes named unique accounts.</t>
  </si>
  <si>
    <t>ESXi password policy conforms to the IRS Publication 1075 standards.</t>
  </si>
  <si>
    <t>Active Directory is utilized for local user authentication.</t>
  </si>
  <si>
    <t>The ESX Admins group contains only authorized users.</t>
  </si>
  <si>
    <t>The ESX Admins group contains excess members or permissions.</t>
  </si>
  <si>
    <t>The ESXi shell is disabled during normal operations.</t>
  </si>
  <si>
    <t>The SSH shell is disabled during normal operations.</t>
  </si>
  <si>
    <t>Administration access to the CIM tools are not restricted.</t>
  </si>
  <si>
    <t>Lockdown mode has been configured for secure administrative access.</t>
  </si>
  <si>
    <t>Lockdown mode has not been configured on the ESXi server.</t>
  </si>
  <si>
    <t>AC-12</t>
  </si>
  <si>
    <t>Session Termination</t>
  </si>
  <si>
    <t>The list of users who can override lockdown mode is restricted to Vmware administrators only.</t>
  </si>
  <si>
    <t>Mutual authentication is enabled for iSCSI targets.</t>
  </si>
  <si>
    <t>Mutual authentication of iSCSI traffic is not enabled.</t>
  </si>
  <si>
    <t>Zoning and LUN Masking are utilized to segment SAN zones.</t>
  </si>
  <si>
    <t>Forged Transmits is  set to Reject on each vSwitch</t>
  </si>
  <si>
    <t>MAC Address Change is set to Reject on each vSwitch</t>
  </si>
  <si>
    <t>VLAN 1 is not utilized in network architecture decisions within the virtualized environment.</t>
  </si>
  <si>
    <t>VMware VLANs are unique to the virtual environment and do not conflict with upstream VLAN assignments.</t>
  </si>
  <si>
    <t>VLANs are not unique to the virtual environment and conflict with upstream VLANs.</t>
  </si>
  <si>
    <t>VLAN 4095 is only utilized for Virtual Guest Tagging (VGT)</t>
  </si>
  <si>
    <t>The size of the informational messages for Virtual Machines are limited to prevent high disk utilization.</t>
  </si>
  <si>
    <t>Informational messages are not limited, which can lead to high disk utilization.</t>
  </si>
  <si>
    <t>Legacy ESXi virtual hosting functionality is disabled.</t>
  </si>
  <si>
    <t>VMware console access is restricted to FTI trained personnel.</t>
  </si>
  <si>
    <t>Virtual Serial Port utilizes encryption.</t>
  </si>
  <si>
    <t>Baselines are used to deploy virtual machines.</t>
  </si>
  <si>
    <t>Virtual Machines are protected by DVFIlter network protections.</t>
  </si>
  <si>
    <t>Isolation Tools VM console copy and paste is set to true.</t>
  </si>
  <si>
    <t>Isolation Tools VM console drag and drop is set to true.</t>
  </si>
  <si>
    <t>Isolation Tools VM console and paste GUI options is set to false.</t>
  </si>
  <si>
    <t>Remote display utilizing VNC is disabled.</t>
  </si>
  <si>
    <t>Isolation Tools Virtual Disk Shrinking is not enabled.</t>
  </si>
  <si>
    <t>Isolation Tools Virtual Disk Shrinking is not disabled.</t>
  </si>
  <si>
    <t>Isolation Tools Virtual Disk Wiping is not enabled.</t>
  </si>
  <si>
    <t>Isolation Tools Virtual Disk Wiping is not disabled.</t>
  </si>
  <si>
    <t xml:space="preserve">VMware log size has  been set to 1024000 or greater. </t>
  </si>
  <si>
    <t>Isolation Tools VM console paste operations disable are set to true.</t>
  </si>
  <si>
    <t>Isolation Tools VM console and paste GUI options are not disabled.</t>
  </si>
  <si>
    <t>Isolation Tools VM console drag and drop is not disabled.</t>
  </si>
  <si>
    <t>Isolation Tools VM console copy and paste is not disabled.</t>
  </si>
  <si>
    <t>Isolation Tools unauthorized connections disable is set to true.</t>
  </si>
  <si>
    <t>Isolation Tools unauthorized connections disable is not set to TRUE.</t>
  </si>
  <si>
    <t>Isolation Tools removal and modification of devices disable is set to true.</t>
  </si>
  <si>
    <t>Isolation Tools removal and modification of devices disable is not set to TRUE.</t>
  </si>
  <si>
    <t>SC-13</t>
  </si>
  <si>
    <t>Cryptographic Protection</t>
  </si>
  <si>
    <t>AU-7</t>
  </si>
  <si>
    <t>Audit Reduction and Report Generation</t>
  </si>
  <si>
    <t>AU-9</t>
  </si>
  <si>
    <t>Protection of Audit Information</t>
  </si>
  <si>
    <t>AC-2</t>
  </si>
  <si>
    <t>Account Management</t>
  </si>
  <si>
    <t xml:space="preserve">IA-2 </t>
  </si>
  <si>
    <t>IA-3</t>
  </si>
  <si>
    <t>Identification and Authentication (Organizational Users)</t>
  </si>
  <si>
    <t>IA-4</t>
  </si>
  <si>
    <t>Identifier Management</t>
  </si>
  <si>
    <t>CM-5</t>
  </si>
  <si>
    <t>Access Restrictions for Change</t>
  </si>
  <si>
    <t>The ESXi server terminates sessions for ESXi and SSH sessions after 30 minutes.</t>
  </si>
  <si>
    <t>SC-23</t>
  </si>
  <si>
    <t>Session Authenticity</t>
  </si>
  <si>
    <t>SC-2</t>
  </si>
  <si>
    <t>Application Partitioning</t>
  </si>
  <si>
    <t>SC-8</t>
  </si>
  <si>
    <t>Transmission Confidentiality and Integrity</t>
  </si>
  <si>
    <t>CM-6</t>
  </si>
  <si>
    <t>Configuration Settings</t>
  </si>
  <si>
    <t>SC-4</t>
  </si>
  <si>
    <t>Information in Shared Resources</t>
  </si>
  <si>
    <t>Device Identification and Authentication</t>
  </si>
  <si>
    <t>CM-2</t>
  </si>
  <si>
    <t>Baseline Configuration</t>
  </si>
  <si>
    <t>SC-5</t>
  </si>
  <si>
    <t>Denial of Service Protection</t>
  </si>
  <si>
    <t>VMware keeps 10 or less log iterations.</t>
  </si>
  <si>
    <t>VMware does not limit log iterations to 10 or less.</t>
  </si>
  <si>
    <t>AU-4</t>
  </si>
  <si>
    <t>Audit Storage Capacity</t>
  </si>
  <si>
    <t>Limited</t>
  </si>
  <si>
    <t>Idle sessions should eventually disconnect from the server to free up resources and ensure session authenticity.</t>
  </si>
  <si>
    <t>Issue Code</t>
  </si>
  <si>
    <t>HSI3: System is not monitored for threats</t>
  </si>
  <si>
    <t>HCM10: System has unneeded functionality installed</t>
  </si>
  <si>
    <t>HSC32: PKI certificates are not issued from an approved authority</t>
  </si>
  <si>
    <t>HCM11: SNMP is not implemented correctly</t>
  </si>
  <si>
    <t>HCM45: System configuration provides additional attack surface</t>
  </si>
  <si>
    <t>HRM5: User sessions do not terminate after the Publication 1075 period of inactivity</t>
  </si>
  <si>
    <t>HCM25: Zoning has not been configured appropriately</t>
  </si>
  <si>
    <t>HSI32: Virtual Switch (Vswitch) security parameters are set incorrectly</t>
  </si>
  <si>
    <t>HAU23: Audit storage capacity threshold has not been defined</t>
  </si>
  <si>
    <t>HSI7: FTI can move via covert channels (e.g., VM isolation tools)</t>
  </si>
  <si>
    <t>HSC15: Encryption capabilities do not meet FIPS 140-2 requirements</t>
  </si>
  <si>
    <t xml:space="preserve">HSC17: Denial of Service protection settings are not configured
</t>
  </si>
  <si>
    <t>HAU23</t>
  </si>
  <si>
    <t>HSI7</t>
  </si>
  <si>
    <t>HCM10</t>
  </si>
  <si>
    <t>HSA8</t>
  </si>
  <si>
    <t>HSI2</t>
  </si>
  <si>
    <t>HSC18</t>
  </si>
  <si>
    <t>HAU11</t>
  </si>
  <si>
    <t>HSI3</t>
  </si>
  <si>
    <t>HSC32</t>
  </si>
  <si>
    <t>HCM11</t>
  </si>
  <si>
    <t>HSC37</t>
  </si>
  <si>
    <t>HAU8</t>
  </si>
  <si>
    <t>HAU21</t>
  </si>
  <si>
    <t>HRM8</t>
  </si>
  <si>
    <t>HPW19</t>
  </si>
  <si>
    <t>HAC60</t>
  </si>
  <si>
    <t>HCM45</t>
  </si>
  <si>
    <t>HSC25</t>
  </si>
  <si>
    <t>HRM5</t>
  </si>
  <si>
    <t>HCM25</t>
  </si>
  <si>
    <t>HSI32</t>
  </si>
  <si>
    <t>HSC15</t>
  </si>
  <si>
    <t>HCM27</t>
  </si>
  <si>
    <t>HSC17</t>
  </si>
  <si>
    <t>HSC30</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</si>
  <si>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</si>
  <si>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</si>
  <si>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</si>
  <si>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</si>
  <si>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</si>
  <si>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</si>
  <si>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</si>
  <si>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</si>
  <si>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</si>
  <si>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</si>
  <si>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</si>
  <si>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</si>
  <si>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</si>
  <si>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</si>
  <si>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</si>
  <si>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</si>
  <si>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</si>
  <si>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</si>
  <si>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</si>
  <si>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</si>
  <si>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</si>
  <si>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</si>
  <si>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</si>
  <si>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</si>
  <si>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</si>
  <si>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</si>
  <si>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</si>
  <si>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</si>
  <si>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</si>
  <si>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</si>
  <si>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</si>
  <si>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</si>
  <si>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</si>
  <si>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</si>
  <si>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</si>
  <si>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</si>
  <si>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</si>
  <si>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</si>
  <si>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</si>
  <si>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</si>
  <si>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</si>
  <si>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</si>
  <si>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</si>
  <si>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</si>
  <si>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</si>
  <si>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</si>
  <si>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</si>
  <si>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</si>
  <si>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</si>
  <si>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</si>
  <si>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</si>
  <si>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</si>
  <si>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</si>
  <si>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</si>
  <si>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</si>
  <si>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</si>
  <si>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</si>
  <si>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</si>
  <si>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</si>
  <si>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</si>
  <si>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</si>
  <si>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</si>
  <si>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</si>
  <si>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</si>
  <si>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</si>
  <si>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</si>
  <si>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</si>
  <si>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</si>
  <si>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</si>
  <si>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</si>
  <si>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</si>
  <si>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</si>
  <si>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</si>
  <si>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</si>
  <si>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</si>
  <si>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</si>
  <si>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</si>
  <si>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</si>
  <si>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</si>
  <si>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</si>
  <si>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</si>
  <si>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</si>
  <si>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</si>
  <si>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</si>
  <si>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</si>
  <si>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</si>
  <si>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</si>
  <si>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</si>
  <si>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</si>
  <si>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</si>
  <si>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</si>
  <si>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</si>
  <si>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</si>
  <si>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</si>
  <si>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</si>
  <si>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</si>
  <si>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</si>
  <si>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</si>
  <si>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</si>
  <si>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</si>
  <si>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</si>
  <si>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</si>
  <si>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</si>
  <si>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</si>
  <si>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</si>
  <si>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</si>
  <si>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</si>
  <si>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</si>
  <si>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</si>
  <si>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</si>
  <si>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</si>
  <si>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</si>
  <si>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</si>
  <si>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</si>
  <si>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</si>
  <si>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</si>
  <si>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</si>
  <si>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 xml:space="preserve">Agency does not centrally manage access to third party environments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</si>
  <si>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</si>
  <si>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</si>
  <si>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</si>
  <si>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</si>
  <si>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</si>
  <si>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</si>
  <si>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</si>
  <si>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</si>
  <si>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</si>
  <si>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</si>
  <si>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</si>
  <si>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</si>
  <si>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</si>
  <si>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</si>
  <si>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</si>
  <si>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</si>
  <si>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</si>
  <si>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</si>
  <si>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</si>
  <si>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</si>
  <si>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</si>
  <si>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</si>
  <si>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</si>
  <si>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</si>
  <si>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</si>
  <si>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</si>
  <si>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</si>
  <si>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</si>
  <si>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</si>
  <si>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</si>
  <si>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</si>
  <si>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</si>
  <si>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</si>
  <si>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Logs are not maintained on a centralized log server</t>
  </si>
  <si>
    <t>HAU9</t>
  </si>
  <si>
    <t>No log reduction system exists</t>
  </si>
  <si>
    <t>HAU10</t>
  </si>
  <si>
    <t>Audit logs are not properly protected</t>
  </si>
  <si>
    <t>HAU100</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</si>
  <si>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</si>
  <si>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</si>
  <si>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</si>
  <si>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</si>
  <si>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</si>
  <si>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</si>
  <si>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</si>
  <si>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</si>
  <si>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</si>
  <si>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</si>
  <si>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</si>
  <si>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</si>
  <si>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</si>
  <si>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</si>
  <si>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</si>
  <si>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</si>
  <si>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</si>
  <si>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</si>
  <si>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</si>
  <si>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</si>
  <si>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</si>
  <si>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</si>
  <si>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</si>
  <si>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</si>
  <si>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</si>
  <si>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</si>
  <si>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</si>
  <si>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</si>
  <si>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</si>
  <si>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</si>
  <si>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</si>
  <si>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</si>
  <si>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</si>
  <si>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</si>
  <si>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</si>
  <si>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</si>
  <si>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</si>
  <si>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</si>
  <si>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</si>
  <si>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</si>
  <si>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</si>
  <si>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</si>
  <si>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</si>
  <si>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</si>
  <si>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</si>
  <si>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</si>
  <si>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</si>
  <si>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</si>
  <si>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</si>
  <si>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</si>
  <si>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</si>
  <si>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</si>
  <si>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</si>
  <si>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</si>
  <si>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</si>
  <si>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</si>
  <si>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</si>
  <si>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</si>
  <si>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</si>
  <si>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</si>
  <si>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</si>
  <si>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</si>
  <si>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HCM2</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</si>
  <si>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</si>
  <si>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</si>
  <si>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</si>
  <si>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</si>
  <si>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</si>
  <si>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</si>
  <si>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</si>
  <si>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</si>
  <si>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</si>
  <si>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</si>
  <si>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</si>
  <si>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</si>
  <si>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</si>
  <si>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</si>
  <si>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</si>
  <si>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System has unneeded functionality installed</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</si>
  <si>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</si>
  <si>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</si>
  <si>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</si>
  <si>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</si>
  <si>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</si>
  <si>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</si>
  <si>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</si>
  <si>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</si>
  <si>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</si>
  <si>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</si>
  <si>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</si>
  <si>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</si>
  <si>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</si>
  <si>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</si>
  <si>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</si>
  <si>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</si>
  <si>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</si>
  <si>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</si>
  <si>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</si>
  <si>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</si>
  <si>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</si>
  <si>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</si>
  <si>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</si>
  <si>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</si>
  <si>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</si>
  <si>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</si>
  <si>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Zoning has not been configured appropriately</t>
  </si>
  <si>
    <t>HCM26</t>
  </si>
  <si>
    <t>Static IP addresses are not used when needed</t>
  </si>
  <si>
    <t xml:space="preserve">Information system baseline does not exist </t>
  </si>
  <si>
    <t>HCM28</t>
  </si>
  <si>
    <t>Boundary devices are not scanned for open ports and services</t>
  </si>
  <si>
    <t>HCM29</t>
  </si>
  <si>
    <t>Application architecture does not properly separate user interface from data repository</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</si>
  <si>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</si>
  <si>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</si>
  <si>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</si>
  <si>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</si>
  <si>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</si>
  <si>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</si>
  <si>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</si>
  <si>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</si>
  <si>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</si>
  <si>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</si>
  <si>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</si>
  <si>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</si>
  <si>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</si>
  <si>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</si>
  <si>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</si>
  <si>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</si>
  <si>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</si>
  <si>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</si>
  <si>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</si>
  <si>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</si>
  <si>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</si>
  <si>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</si>
  <si>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</si>
  <si>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</si>
  <si>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</si>
  <si>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</si>
  <si>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</si>
  <si>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</si>
  <si>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</si>
  <si>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</si>
  <si>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</si>
  <si>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</si>
  <si>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</si>
  <si>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</si>
  <si>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</si>
  <si>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HCM100</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</si>
  <si>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</si>
  <si>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</si>
  <si>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</si>
  <si>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</si>
  <si>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</si>
  <si>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</si>
  <si>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</si>
  <si>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</si>
  <si>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</si>
  <si>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</si>
  <si>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</si>
  <si>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</si>
  <si>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</si>
  <si>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</si>
  <si>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</si>
  <si>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</si>
  <si>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</si>
  <si>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</si>
  <si>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</si>
  <si>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</si>
  <si>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</si>
  <si>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</si>
  <si>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</si>
  <si>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</si>
  <si>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</si>
  <si>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</si>
  <si>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</si>
  <si>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</si>
  <si>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</si>
  <si>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</si>
  <si>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</si>
  <si>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</si>
  <si>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</si>
  <si>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</si>
  <si>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</si>
  <si>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</si>
  <si>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</si>
  <si>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</si>
  <si>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</si>
  <si>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</si>
  <si>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</si>
  <si>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</si>
  <si>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</si>
  <si>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</si>
  <si>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</si>
  <si>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</si>
  <si>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</si>
  <si>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</si>
  <si>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</si>
  <si>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</si>
  <si>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</si>
  <si>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</si>
  <si>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</si>
  <si>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</si>
  <si>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</si>
  <si>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</si>
  <si>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</si>
  <si>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</si>
  <si>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</si>
  <si>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</si>
  <si>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</si>
  <si>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</si>
  <si>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</si>
  <si>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</si>
  <si>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</si>
  <si>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</si>
  <si>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</si>
  <si>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</si>
  <si>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</si>
  <si>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</si>
  <si>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</si>
  <si>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</si>
  <si>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</si>
  <si>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</si>
  <si>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</si>
  <si>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</si>
  <si>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</si>
  <si>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</si>
  <si>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</si>
  <si>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</si>
  <si>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</si>
  <si>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</si>
  <si>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</si>
  <si>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</si>
  <si>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</si>
  <si>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</si>
  <si>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</si>
  <si>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</si>
  <si>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</si>
  <si>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</si>
  <si>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</si>
  <si>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</si>
  <si>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</si>
  <si>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</si>
  <si>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</si>
  <si>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</si>
  <si>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</si>
  <si>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</si>
  <si>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</si>
  <si>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</si>
  <si>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</si>
  <si>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</si>
  <si>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</si>
  <si>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</si>
  <si>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</si>
  <si>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</si>
  <si>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</si>
  <si>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</si>
  <si>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</si>
  <si>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</si>
  <si>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</si>
  <si>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</si>
  <si>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</si>
  <si>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</si>
  <si>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</si>
  <si>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</si>
  <si>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</si>
  <si>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</si>
  <si>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</si>
  <si>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</si>
  <si>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</si>
  <si>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</si>
  <si>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</si>
  <si>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</si>
  <si>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</si>
  <si>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</si>
  <si>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</si>
  <si>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</si>
  <si>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</si>
  <si>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</si>
  <si>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</si>
  <si>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</si>
  <si>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</si>
  <si>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</si>
  <si>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</si>
  <si>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</si>
  <si>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</si>
  <si>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</si>
  <si>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</si>
  <si>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</si>
  <si>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</si>
  <si>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</si>
  <si>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</si>
  <si>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</si>
  <si>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</si>
  <si>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HRM100</t>
  </si>
  <si>
    <t>HRM2</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</si>
  <si>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</si>
  <si>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</si>
  <si>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</si>
  <si>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</si>
  <si>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</si>
  <si>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</si>
  <si>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</si>
  <si>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</si>
  <si>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</si>
  <si>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</si>
  <si>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</si>
  <si>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</si>
  <si>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</si>
  <si>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</si>
  <si>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</si>
  <si>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</si>
  <si>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</si>
  <si>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</si>
  <si>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</si>
  <si>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</si>
  <si>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</si>
  <si>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</si>
  <si>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</si>
  <si>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</si>
  <si>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</si>
  <si>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</si>
  <si>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</si>
  <si>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</si>
  <si>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</si>
  <si>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</si>
  <si>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</si>
  <si>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</si>
  <si>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</si>
  <si>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</si>
  <si>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</si>
  <si>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</si>
  <si>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</si>
  <si>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</si>
  <si>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</si>
  <si>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</si>
  <si>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</si>
  <si>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</si>
  <si>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</si>
  <si>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</si>
  <si>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</si>
  <si>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</si>
  <si>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</si>
  <si>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</si>
  <si>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</si>
  <si>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</si>
  <si>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</si>
  <si>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</si>
  <si>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</si>
  <si>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</si>
  <si>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</si>
  <si>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</si>
  <si>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</si>
  <si>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</si>
  <si>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</si>
  <si>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</si>
  <si>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</si>
  <si>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</si>
  <si>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</si>
  <si>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</si>
  <si>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</si>
  <si>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</si>
  <si>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</si>
  <si>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</si>
  <si>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</si>
  <si>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</si>
  <si>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</si>
  <si>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</si>
  <si>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</si>
  <si>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</si>
  <si>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</si>
  <si>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</si>
  <si>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</si>
  <si>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</si>
  <si>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</si>
  <si>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</si>
  <si>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</si>
  <si>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</si>
  <si>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</si>
  <si>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</si>
  <si>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</si>
  <si>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</si>
  <si>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</si>
  <si>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</si>
  <si>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</si>
  <si>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</si>
  <si>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</si>
  <si>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</si>
  <si>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</si>
  <si>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</si>
  <si>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</si>
  <si>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</si>
  <si>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</si>
  <si>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</si>
  <si>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System communication authenticity is not guaranteed</t>
  </si>
  <si>
    <t>HSC19</t>
  </si>
  <si>
    <t>HSC20</t>
  </si>
  <si>
    <t>HSC21</t>
  </si>
  <si>
    <t>Number of logon sessions are not managed appropriately</t>
  </si>
  <si>
    <t>HSC22</t>
  </si>
  <si>
    <t>VPN termination point is not sufficient</t>
  </si>
  <si>
    <t>HSC23</t>
  </si>
  <si>
    <t>Site survey has not been performed</t>
  </si>
  <si>
    <t>HSC24</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</si>
  <si>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</si>
  <si>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</si>
  <si>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</si>
  <si>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</si>
  <si>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</si>
  <si>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</si>
  <si>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</si>
  <si>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</si>
  <si>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</si>
  <si>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HSC31</t>
  </si>
  <si>
    <t>Collaborative computing devices are not deployed securely</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</si>
  <si>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</si>
  <si>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</si>
  <si>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</si>
  <si>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</si>
  <si>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</si>
  <si>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</si>
  <si>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</si>
  <si>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</si>
  <si>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Network connection to third party system is not properly configured</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</si>
  <si>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</si>
  <si>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</si>
  <si>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</si>
  <si>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</si>
  <si>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</si>
  <si>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</si>
  <si>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</si>
  <si>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</si>
  <si>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</si>
  <si>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</si>
  <si>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</si>
  <si>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</si>
  <si>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</si>
  <si>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</si>
  <si>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</si>
  <si>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</si>
  <si>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</si>
  <si>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</si>
  <si>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</si>
  <si>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</si>
  <si>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</si>
  <si>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</si>
  <si>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</si>
  <si>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</si>
  <si>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</si>
  <si>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</si>
  <si>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</si>
  <si>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</si>
  <si>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</si>
  <si>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</si>
  <si>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</si>
  <si>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</si>
  <si>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</si>
  <si>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</si>
  <si>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</si>
  <si>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</si>
  <si>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</si>
  <si>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</si>
  <si>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</si>
  <si>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</si>
  <si>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</si>
  <si>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</si>
  <si>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</si>
  <si>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</si>
  <si>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</si>
  <si>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</si>
  <si>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</si>
  <si>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</si>
  <si>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</si>
  <si>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</si>
  <si>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</si>
  <si>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</si>
  <si>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</si>
  <si>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</si>
  <si>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</si>
  <si>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</si>
  <si>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</si>
  <si>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Virtual Switch (Vswitch) security parameters are set incorrectly</t>
  </si>
  <si>
    <t>HTW1</t>
  </si>
  <si>
    <t>Tumbleweed client is not configured properly</t>
  </si>
  <si>
    <t>HTW100</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</si>
  <si>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</si>
  <si>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</si>
  <si>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</si>
  <si>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</si>
  <si>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</si>
  <si>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</si>
  <si>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</si>
  <si>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</si>
  <si>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HMP1</t>
  </si>
  <si>
    <t>Media sanitization is not sufficient</t>
  </si>
  <si>
    <t>HPE1</t>
  </si>
  <si>
    <t>Printer does not lock and prevent access to the hard drive</t>
  </si>
  <si>
    <t>HPM1</t>
  </si>
  <si>
    <t xml:space="preserve">A senior information officer does not exist </t>
  </si>
  <si>
    <t>The 'Info' status is provided for use by the tester during test execution to indicate more information is needed to complete the test.</t>
  </si>
  <si>
    <t>It is not an acceptable final test status, all test cases should be Pass, Fail or N/A at the conclusion of testing.</t>
  </si>
  <si>
    <t>Final Test Results</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</si>
  <si>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</si>
  <si>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</si>
  <si>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HSI2
HSI27</t>
  </si>
  <si>
    <t xml:space="preserve">HSI2: System patch level is insufficient
HSI27: Critical security patches have not been applied </t>
  </si>
  <si>
    <t>Network Location:</t>
  </si>
  <si>
    <t xml:space="preserve">Device Function: </t>
  </si>
  <si>
    <t>Internal</t>
  </si>
  <si>
    <t>External</t>
  </si>
  <si>
    <t>Stand-alone</t>
  </si>
  <si>
    <t>Default cryptographic certificates exist on the ESXi host.</t>
  </si>
  <si>
    <t>Forged Transmits is not set to Reject on each vSwitch.</t>
  </si>
  <si>
    <t>MAC Address Change is not set to Reject on each vSwitch.</t>
  </si>
  <si>
    <t>All vSphere Installation Bundle (VIBs) are VMware certified, supported or partner supported.</t>
  </si>
  <si>
    <t>Promiscuous Mode is not set to Reject on each vSwitch.</t>
  </si>
  <si>
    <t>Isolation Tools VM console paste operations disable is not set to TRUE.</t>
  </si>
  <si>
    <t>Centralized logging is not enabled on ESXi hosts.</t>
  </si>
  <si>
    <t xml:space="preserve">Firewall rules are not reviewed or removed when no longer necessary </t>
  </si>
  <si>
    <t>Do not edit below</t>
  </si>
  <si>
    <t>Info</t>
  </si>
  <si>
    <t>Criticality Ratings</t>
  </si>
  <si>
    <t>▪ Issue Codes</t>
  </si>
  <si>
    <t>A single issue code must be selected for each test case to calculate the weighted risk score.  The tester must perform this activity when executing each test.</t>
  </si>
  <si>
    <t>The data transfer agreement is not in place</t>
  </si>
  <si>
    <t>Issue Code Mapping (Select one to enter in column N)</t>
  </si>
  <si>
    <t>HRM10</t>
  </si>
  <si>
    <t>An FTI system is directly routable to the internet via unencrypted protocols</t>
  </si>
  <si>
    <t>Network perimeter devices do not properly restrict traffic</t>
  </si>
  <si>
    <t>Digital Signatures or PKI certificates are expired or revoked</t>
  </si>
  <si>
    <t>VLAN configurations do not utilize networking best practices</t>
  </si>
  <si>
    <t>HTW2</t>
  </si>
  <si>
    <t>HSC24: Digital Signatures or PKI certificates are expired or revoked</t>
  </si>
  <si>
    <t>HIA3: Authentication server is not used for end user authentication</t>
  </si>
  <si>
    <t>HAC11: User access was not established with concept of least privilege</t>
  </si>
  <si>
    <t>HIA1: Adequate device identification and authentication is not employed</t>
  </si>
  <si>
    <t>HSC30: VLAN configurations do not utilize networking best practices</t>
  </si>
  <si>
    <t>HCM27: Information system baseline does not exist
HCM1: Information system baseline is insufficient</t>
  </si>
  <si>
    <t>HCM27
HCM1</t>
  </si>
  <si>
    <t>Default self-signed SSL / TLS certificates are replaced by a strong agency certificate.</t>
  </si>
  <si>
    <t>Expired or revoked SSL certificates are removed from the server and replaced with valid FIPS 140-2 compliant certificates.</t>
  </si>
  <si>
    <t>For each iSCSI target (ESXi host), the CHAP secret utilized is unique.</t>
  </si>
  <si>
    <t>Initial Release. Tailored to CIS Benchmark, Added baseline Criticality Score and Issue Codes, weighted test cases based on criticality, and updated Results Tab</t>
  </si>
  <si>
    <t>The ESXi server times out sessions for ESXi and SSH sessions after 30 minutes.</t>
  </si>
  <si>
    <t>HAC61</t>
  </si>
  <si>
    <t>User rights and permissions are not adequately configured</t>
  </si>
  <si>
    <t>HAC62</t>
  </si>
  <si>
    <t>Host-based firewall is not configured according to industry standard best practice</t>
  </si>
  <si>
    <t>The agency's SSR does not address the current FTI environment</t>
  </si>
  <si>
    <t>HCM48</t>
  </si>
  <si>
    <t>Low-risk operating system settings are not configured securely</t>
  </si>
  <si>
    <t>The system's automatic update feature is not configured appropriately</t>
  </si>
  <si>
    <t>HSI33</t>
  </si>
  <si>
    <t>Memory protection mechanisms are not sufficient</t>
  </si>
  <si>
    <t>HSI34</t>
  </si>
  <si>
    <t>A file integrity checking mechanism does not exist</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</si>
  <si>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</si>
  <si>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</si>
  <si>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</si>
  <si>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</si>
  <si>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</si>
  <si>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</si>
  <si>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</si>
  <si>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</si>
  <si>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</si>
  <si>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</si>
  <si>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</si>
  <si>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</si>
  <si>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</si>
  <si>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</si>
  <si>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</si>
  <si>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</si>
  <si>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</si>
  <si>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</si>
  <si>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</si>
  <si>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</si>
  <si>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</si>
  <si>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</si>
  <si>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</si>
  <si>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</si>
  <si>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</si>
  <si>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</si>
  <si>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</si>
  <si>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</si>
  <si>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</si>
  <si>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</si>
  <si>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</si>
  <si>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</si>
  <si>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</si>
  <si>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</si>
  <si>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</si>
  <si>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</si>
  <si>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</si>
  <si>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</si>
  <si>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</si>
  <si>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</si>
  <si>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</si>
  <si>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</si>
  <si>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</si>
  <si>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</si>
  <si>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</si>
  <si>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</si>
  <si>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</si>
  <si>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</si>
  <si>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</si>
  <si>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</si>
  <si>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</si>
  <si>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</si>
  <si>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</si>
  <si>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</si>
  <si>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</si>
  <si>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</si>
  <si>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</si>
  <si>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</si>
  <si>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</si>
  <si>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</si>
  <si>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</si>
  <si>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</si>
  <si>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</si>
  <si>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</si>
  <si>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</si>
  <si>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</si>
  <si>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</si>
  <si>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</si>
  <si>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</si>
  <si>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</si>
  <si>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</si>
  <si>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</si>
  <si>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</si>
  <si>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</si>
  <si>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</si>
  <si>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</si>
  <si>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</si>
  <si>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</si>
  <si>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</si>
  <si>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</si>
  <si>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</si>
  <si>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</si>
  <si>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</si>
  <si>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</si>
  <si>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</si>
  <si>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</si>
  <si>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</si>
  <si>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</si>
  <si>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</si>
  <si>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</si>
  <si>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</si>
  <si>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</si>
  <si>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</si>
  <si>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</si>
  <si>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</si>
  <si>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</si>
  <si>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</si>
  <si>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</si>
  <si>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</si>
  <si>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</si>
  <si>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</si>
  <si>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</si>
  <si>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</si>
  <si>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</si>
  <si>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</si>
  <si>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</si>
  <si>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</si>
  <si>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</si>
  <si>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</si>
  <si>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</si>
  <si>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</si>
  <si>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</si>
  <si>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</si>
  <si>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</si>
  <si>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</si>
  <si>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</si>
  <si>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</si>
  <si>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</si>
  <si>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</si>
  <si>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</si>
  <si>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</si>
  <si>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</si>
  <si>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</si>
  <si>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</si>
  <si>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</si>
  <si>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</si>
  <si>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</si>
  <si>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</si>
  <si>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</si>
  <si>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</si>
  <si>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</si>
  <si>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</si>
  <si>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</si>
  <si>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</si>
  <si>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</si>
  <si>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</si>
  <si>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</si>
  <si>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</si>
  <si>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</si>
  <si>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</si>
  <si>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</si>
  <si>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</si>
  <si>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</si>
  <si>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</si>
  <si>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</si>
  <si>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</si>
  <si>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</si>
  <si>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</si>
  <si>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</si>
  <si>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</si>
  <si>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</si>
  <si>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</si>
  <si>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</si>
  <si>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</si>
  <si>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</si>
  <si>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</si>
  <si>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</si>
  <si>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</si>
  <si>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</si>
  <si>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</si>
  <si>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</si>
  <si>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</si>
  <si>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</si>
  <si>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</si>
  <si>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</si>
  <si>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</si>
  <si>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</si>
  <si>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</si>
  <si>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</si>
  <si>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</si>
  <si>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</si>
  <si>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</si>
  <si>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</si>
  <si>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</si>
  <si>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</si>
  <si>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</si>
  <si>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</si>
  <si>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</si>
  <si>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</si>
  <si>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</si>
  <si>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</si>
  <si>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In order to limit how long the services are allowed to run, set a timeout to automatically stop the service for ESXi shell sessions.</t>
  </si>
  <si>
    <t>VMware ESXi %version#% is no longer actively supported by VMWare (as of %EndofGeneral SupportDate%) and no longer receives security patches or product updates.</t>
  </si>
  <si>
    <t>VMware ESXi is not regularly patched from the vendor.  The system is running %INCLUDE UPDATE LEVEL/PATCH LEVEL AND IF THERE ARE HIGH OR CRITICAL CVEs%".</t>
  </si>
  <si>
    <t>Note: If High or Critical CVEs exist in the current version change baseline criticality to Significant and use HSI27 as the appropriate issue code.  Discuss with IT Lead during onsite review (to determine if criticality should be elevated to critical).</t>
  </si>
  <si>
    <t>Network Time Protocol (NTP) is not utilized used to synchronize time on the ESXi instance and its guest operating systems.</t>
  </si>
  <si>
    <t>VMware does not use firewall access controls for %Provide list of enabled services that do not have a range of IP addresses defined%.</t>
  </si>
  <si>
    <t>Simple Network Management Protocol (SNMP) version 3 is not used to provide security to ESXi management.</t>
  </si>
  <si>
    <t>Expired or revoked Secure Sockets Layer (SSL) certificates exist on the server.</t>
  </si>
  <si>
    <t>The agency does not use unique accounts for each administrator.</t>
  </si>
  <si>
    <t>The ESXi password policy does not enforce %account lockout attempts% %password length of eight or greater characters% and/or %password complexity%.</t>
  </si>
  <si>
    <t xml:space="preserve">Note: If issue code is HPW12 consider changing baseline criticality to Moderate
</t>
  </si>
  <si>
    <t>Active Directory is not used for local user authentication.</t>
  </si>
  <si>
    <t>The ESXi shell is enabled outside of troubleshooting exercises.</t>
  </si>
  <si>
    <t>The Secure Shell (SSH) shell is enabled outside of troubleshooting exercises.</t>
  </si>
  <si>
    <t>Note: If admin enables only to support assessment, this test case should Pass.</t>
  </si>
  <si>
    <t>Note: Do not mark as a finding if the administrator disabled lockdown mode for Nessus Scanning.</t>
  </si>
  <si>
    <t>The ESXi server does not terminate idle shell and SSH sessions timely.</t>
  </si>
  <si>
    <t>The ESXi server does not disable shell services timely.</t>
  </si>
  <si>
    <t>Non-VMware administrators can override lockdown mode.</t>
  </si>
  <si>
    <t>Each iSCSI target (ESXi host) does not use a unique CHAP secret.</t>
  </si>
  <si>
    <t>Zoning and LUN masking is not used to segment virtual machines.</t>
  </si>
  <si>
    <t>The default Virtual Local Area Network (VLAN) 1 is used for virtual traffic.</t>
  </si>
  <si>
    <t>VLAN 4095 is used but not for Virtual Guest Tagging (VGT).</t>
  </si>
  <si>
    <t xml:space="preserve">Unnecessary virtual hosting functionality is enabled. </t>
  </si>
  <si>
    <t xml:space="preserve">Access to the VMware console is not restricted appropriately. </t>
  </si>
  <si>
    <t>The Virtual Serial Port does not use encryption.</t>
  </si>
  <si>
    <t>Hardened, patched, and properly configured operating system templates are not used to deploy baseline images.</t>
  </si>
  <si>
    <t>Note: If issue code selected is HCM1 consider changing criticality to Moderate</t>
  </si>
  <si>
    <t>Virtual Machines (VM) are not protected by DVFilter network protections.</t>
  </si>
  <si>
    <t>The virtual hosts use Virtual Network Computing (VNC) for remote connectivity to the ESXi host functions.</t>
  </si>
  <si>
    <t xml:space="preserve">The VMware log size is not set to 1024000 or greater. </t>
  </si>
  <si>
    <t>HAU11: NTP is not properly implemented</t>
  </si>
  <si>
    <t>HAU8: Logs are not maintained on a central log server</t>
  </si>
  <si>
    <t>HAU7: Audit records are not retained per Pub 1075</t>
  </si>
  <si>
    <t>HAU8: Logs are not maintained on a centralized log server</t>
  </si>
  <si>
    <t>HAC21: Agency shares administrative account inappropriately</t>
  </si>
  <si>
    <t>HCM48: Low-risk operating system settings are not configured securely</t>
  </si>
  <si>
    <t>Remediation Statement (Internal Use Only)</t>
  </si>
  <si>
    <t>CAP Request Statement  (Internal Use Only)</t>
  </si>
  <si>
    <t>Upgrade the VMware ESXi server to the latest release of the software that is actively supported by the vendor and receives security patches or product updates.  Harden the upgraded VMware ESXi server in accordance with IRS standards using the Safeguard Computer Security Evaluation Matrix (SCSEM) for VMware.</t>
  </si>
  <si>
    <t>To close this finding, please provide a screenshot of the updated ESXi version and its patch level with the agency's CAP.</t>
  </si>
  <si>
    <t>Obtain and install the latest security patches from the vendor.  Leverage the VMware Update Manager to test and apply patches as they become available.</t>
  </si>
  <si>
    <t>To close this finding, please provide a screenshot of the updated ESXi version and patch level with the agency's CAP.</t>
  </si>
  <si>
    <t>To close this finding, please provide a screenshot of the firewall IP addresses assigned to allow access to each of the enabled services with the agency's CAP.</t>
  </si>
  <si>
    <t xml:space="preserve">Replace the default cryptographic certificates with strong agency certificates on the ESXi host.  The agency may leverage VMware's SSL Certificate Automation Tool to install signed SSL certificates by a certification authority (CA).  </t>
  </si>
  <si>
    <t>To close this finding, please provide a screenshot of the SNMP settings with the agency's CAP.</t>
  </si>
  <si>
    <t>To close this finding, please provide a screenshot of the Net.DVFilterBindIpAddress values with the agency's CAP.</t>
  </si>
  <si>
    <t>To close this finding, please provide a screenshot of certificates from a trusted CA with the agency's CAP.</t>
  </si>
  <si>
    <t>To close this finding, please provide a screenshot of the Local Users and Groups identifying the accounts that have administrator permissions with the agency's CAP.</t>
  </si>
  <si>
    <t>To close this finding, please provide a screenshot of the passwd file contents with the agency's CAP.</t>
  </si>
  <si>
    <t>To close this finding, please provide a screenshot of the updated ESX admins group members and permissions, along with a narrative confirmation that all members are required based on their job duties with the agency's CAP.</t>
  </si>
  <si>
    <t>To close this finding, please provide a screenshot showing CIM Interaction privilege granted to an unique service account for each CIM-based monitoring tool and third party application with the agency's CAP.</t>
  </si>
  <si>
    <t>To close this finding, please provide a screenshot showing lockdown mode has been enabled with the agency's CAP.</t>
  </si>
  <si>
    <t>To close this finding, please provide a screenshot of the DCUI.Access attribute list of users who can override lockdown mode, along with confirmation that all users are authorized VMware admins with the agency's CAP.</t>
  </si>
  <si>
    <t>To close this finding, please provide a screenshot of the updated MAC address changes setting with the agency's CAP.</t>
  </si>
  <si>
    <t>To close this finding, please provide a screenshot showing promiscuous mode is set to reject with the agency's CAP.</t>
  </si>
  <si>
    <t>To close this finding, please provide a screenshot showing unnecessary functionality and services have been disabled, along with a narrative justification for those in use with the agency's CAP.</t>
  </si>
  <si>
    <t>To close this finding, please provide a screenshot showing a complete list of users granted the Virtual Machine.Interaction.Console Interaction privilege role, along with a narrative justification for the specified users with the agency's CAP.</t>
  </si>
  <si>
    <t>To close this finding, please provide a screenshot of the Uniform Resource Identifier (URI) in the Port URI field for each serial port with the agency's CAP.</t>
  </si>
  <si>
    <t>To close this finding, please provide a screenshot of the templates used to deploy baseline VMs along with a documented procedure regarding hardened baselines with the agency's CAP.</t>
  </si>
  <si>
    <t>To close this finding, please provide a screenshot of the VMX file contents with the agency's CAP.</t>
  </si>
  <si>
    <t>To close this finding, please provide a screenshot of the "RemoteDisplay.vnc.enabled" setting with the agency's CAP.</t>
  </si>
  <si>
    <t>Session terminations set to 30 minutes, account automated unlock set to 15 minutes, Issue code changes</t>
  </si>
  <si>
    <t>Risk Rating (Do Not Edit)</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</si>
  <si>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</si>
  <si>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</si>
  <si>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</si>
  <si>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</si>
  <si>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</si>
  <si>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</si>
  <si>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</si>
  <si>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</si>
  <si>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</si>
  <si>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</si>
  <si>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ESXI6.5-01</t>
  </si>
  <si>
    <t>ESXI6.5-02</t>
  </si>
  <si>
    <t>ESXI6.5-03</t>
  </si>
  <si>
    <t>ESXI6.5-04</t>
  </si>
  <si>
    <t>ESXI6.5-05</t>
  </si>
  <si>
    <t>ESXI6.5-06</t>
  </si>
  <si>
    <t>ESXI6.5-07</t>
  </si>
  <si>
    <t>ESXI6.5-08</t>
  </si>
  <si>
    <t>ESXI6.5-09</t>
  </si>
  <si>
    <t>ESXI6.5-10</t>
  </si>
  <si>
    <t>ESXI6.5-11</t>
  </si>
  <si>
    <t>ESXI6.5-12</t>
  </si>
  <si>
    <t>ESXI6.5-13</t>
  </si>
  <si>
    <t>ESXI6.5-14</t>
  </si>
  <si>
    <t>ESXI6.5-15</t>
  </si>
  <si>
    <t>ESXI6.5-16</t>
  </si>
  <si>
    <t>ESXI6.5-17</t>
  </si>
  <si>
    <t>ESXI6.5-18</t>
  </si>
  <si>
    <t>ESXI6.5-19</t>
  </si>
  <si>
    <t>ESXI6.5-20</t>
  </si>
  <si>
    <t>ESXI6.5-21</t>
  </si>
  <si>
    <t>ESXI6.5-22</t>
  </si>
  <si>
    <t>ESXI6.5-23</t>
  </si>
  <si>
    <t>ESXI6.5-24</t>
  </si>
  <si>
    <t>ESXI6.5-25</t>
  </si>
  <si>
    <t>ESXI6.5-26</t>
  </si>
  <si>
    <t>ESXI6.5-27</t>
  </si>
  <si>
    <t>ESXI6.5-28</t>
  </si>
  <si>
    <t>ESXI6.5-29</t>
  </si>
  <si>
    <t>ESXI6.5-30</t>
  </si>
  <si>
    <t>ESXI6.5-31</t>
  </si>
  <si>
    <t>ESXI6.5-32</t>
  </si>
  <si>
    <t>ESXI6.5-33</t>
  </si>
  <si>
    <t>ESXI6.5-34</t>
  </si>
  <si>
    <t>ESXI6.5-35</t>
  </si>
  <si>
    <t>ESXI6.5-36</t>
  </si>
  <si>
    <t>ESXI6.5-37</t>
  </si>
  <si>
    <t>ESXI6.5-38</t>
  </si>
  <si>
    <t>ESXI6.5-39</t>
  </si>
  <si>
    <t>ESXI6.5-40</t>
  </si>
  <si>
    <t>ESXI6.5-41</t>
  </si>
  <si>
    <t>ESXI6.5-42</t>
  </si>
  <si>
    <t>ESXI6.5-43</t>
  </si>
  <si>
    <t>ESXI6.5-44</t>
  </si>
  <si>
    <t>ESXI6.5-45</t>
  </si>
  <si>
    <t>ESXI6.5-46</t>
  </si>
  <si>
    <t>ESXI6.5-47</t>
  </si>
  <si>
    <t>ESXI6.5-48</t>
  </si>
  <si>
    <t>ESXI6.5-49</t>
  </si>
  <si>
    <t>ESXI6.5-50</t>
  </si>
  <si>
    <t>ESXI6.5-51</t>
  </si>
  <si>
    <t>Employ a process to keep ESXi hosts up to date with patches in accordance with industry standards and internal guidelines. Leverage the VMware Update Manager to test and apply patches as they become available.</t>
  </si>
  <si>
    <t>By staying up to date on ESXi patches, vulnerabilities in the hypervisor can be mitigated. An educated attacker can exploit known vulnerabilities when attempting to attain access or elevate privileges on an ESXi host.</t>
  </si>
  <si>
    <t>The ESXi Image Profile should only allow signed VIBs because an unsigned VIB represents untested code installed on an ESXi host. Also, use of unsigned VIBs will cause hypervisor Secure Boot to fail to configure. Community Supported VIBs do not have digital signatures. To protect the security and integrity of your ESXi hosts, do not allow unsigned (CommunitySupported) VIBs to be installed on your hosts.</t>
  </si>
  <si>
    <t>ESXi hosts by default do not permit the loading of kernel modules that lack valid digital signatures. This feature can be overridden, which would allow unauthorized kernel modules to be loaded.</t>
  </si>
  <si>
    <t>Network Time Protocol (NTP) synchronization should be configured correctly and enabled on each VMware ESXi host to ensure accurate time for system event logs. The time sources used by the ESXi hosts should be in sync with an agreed-upon time standard such as Coordinated Universal Time (UTC). There should be at minimum two NTP sources in place, and they should sync whenever possible.</t>
  </si>
  <si>
    <t>The Managed Object Browser (MOB) is a web-based server application that lets you examine objects that exist on the server side, explore the object model used by the VM kernel to manage the host, and change configurations. It is installed and started automatically when vCenter is installed.</t>
  </si>
  <si>
    <t>The default certificate is self-signed, not signed by a trusted certificate authority (CA). It should be replaced with a valid certificate issued by a trusted CA.</t>
  </si>
  <si>
    <t>The VMware vSphere Network Dump Collector service allows for collecting diagnostic information from a host that experiences a critical fault. This service provides a centralized location for collecting ESXi host core dumps.</t>
  </si>
  <si>
    <t>By default, ESXI logs are stored on a local scratch volume or ramdisk. To preserve logs, also configure remote logging to a central log host for the ESXI hosts.</t>
  </si>
  <si>
    <t>The AD group used by vSphere is defined by the `esxAdminsGroup` attribute. By default, this attribute is set to "ESX Admins". All members of the group are granted full administrative access to all ESXi hosts in the domain. Monitor AD for the creation of this group, and limit membership to highly trusted users and groups.</t>
  </si>
  <si>
    <t>Users who are added to the "Exception Users" list do not lose their permissions when the host enters lockdown mode. Usually you may want to add some service accounts, such as a backup agent, to the Exception Users list.</t>
  </si>
  <si>
    <t>Authentication should be configured so there is a maximum number of consecutive failed login attempts for each account, at which point the account at risk will be locked out.</t>
  </si>
  <si>
    <t>An account is automatically locked after the maximum number of failed consecutive login attempts is reached. The account should be automatically unlocked after 15 minutes, otherwise administrators will need to manually unlock accounts on request by authorized users.</t>
  </si>
  <si>
    <t>The Direct Console User Interface (DCUI) is used for directly logging into an ESXi host and carrying out host management tasks. This setting terminates an idle DCUI session after the specified number of seconds has elapsed.</t>
  </si>
  <si>
    <t>The ESXi shell is an interactive command line environment available from the Direct Console User Interface (DCUI) or remotely via SSH. The ESXi shell should only be enabled on a host when running diagnostics or troubleshooting.</t>
  </si>
  <si>
    <t>The ESXi shell, when enabled, can be accessed directly from the host console through the DCUI or remotely using SSH. Disable Secure Shell (SSH) for each ESXi host to prevent remote access to the ESXi shell, and only enable SSH when needed for troubleshooting or diagnostics.</t>
  </si>
  <si>
    <t>The Common Information Model (CIM) system provides an interface that enables hardware-level management from remote applications using a set of standard APIs. Provide only the minimum access necessary to applications. Do not provision CIM-based hardware monitoring tools and other third-party applications to run as root or as another administrator account. Instead, create a dedicated service account specific to each CIM application with the minimal access and privileges needed for that application.</t>
  </si>
  <si>
    <t>Enabling lockdown mode disables direct local access to an ESXi host, requiring the host be managed remotely from vCenter Server.
There are some operations, such as backup and troubleshooting, that require direct access to the host. In these cases, lockdown mode can be disabled on a temporary basis for specific hosts as needed, and then re-enabled when the task is completed.
Note: Lockdown mode does not apply to users who log in using authorized keys. Also, users in the DCUI.Access list for each host are allowed to override lockdown mode and log in to the DCUI. By default, the "root" user is the only user listed in the DCUI.Access list.</t>
  </si>
  <si>
    <t>The `ESXiShellInteractiveTimeOut` allows you to automatically terminate idle ESXi shell and SSH sessions. The permitted idle time should be 300 seconds or less.</t>
  </si>
  <si>
    <t>When the ESXi shell or SSH services are enabled on a host, they will run indefinitely. To avoid this, set the `ESXiShellTimeOut`, which defines a window of time after which the ESXi shell and SSH services will automatically be terminated.
It is recommended to set the `ESXiShellInteractiveTimeOut` together with `ESXiShellTimeOut`.</t>
  </si>
  <si>
    <t>Lockdown mode disables direct host access, requiring admins to manage hosts from vCenter. Set DCUI.Access to a list of highly trusted users who would be able to override lockdown mode and access the DCUI in the event an ESXi host became isolated from vCenter.
**NOTE:** If you disable lockdown mode using the DCUI, all users with the DCUI.Access privilege will be granted the Administrator role on the host.</t>
  </si>
  <si>
    <t>vSphere allows for the use of bidirectional authentication of both the iSCSI target and host. Bidirectional Challenge-Handshake Authentication Protocol (CHAP), also known as Mutual CHAP, should be enabled to provide bidirectional authentication.</t>
  </si>
  <si>
    <t>Challenge-Handshake Authentication Protocol (CHAP) requires both client and host to know the secret (password) to establish a connection. Each mutual authentication secret should be unique.</t>
  </si>
  <si>
    <t>Use zoning and logical unit number (LUN) masking to segregate storage area network (SAN) activity. 
Zoning provides access control in the SAN topology. Zoning defines which host bus adapters (HBAs) can connect to which targets. The devices outside a zone are not visible to the devices inside the zone when SAN zoning is configured. For example, zones defined for testing should be managed independently within the SAN so they do not interfere with activity in the production zones. Similarly, you can set up different zones for different departments. Zoning must take into account any host groups that have been set up on the SAN device. 
LUN masking is a process that makes a LUN available to some hosts and unavailable to other hosts.</t>
  </si>
  <si>
    <t>Set the vSwitch Forged Transmits policy to reject for each vSwitch. Reject Forged Transmit can be set at the vSwitch and/or the Portgroup level. You can override switch-level settings at the Portgroup level.</t>
  </si>
  <si>
    <t>Ensure the MAC Address Change policy within the vSwitch is set to reject. Reject MAC Changes can be set at the vSwitch and/or the Portgroup level. You can override switch-level settings at the Portgroup level.</t>
  </si>
  <si>
    <t>Ensure the Promiscuous Mode Policy within the vSwitch is set to reject. Promiscuous mode can be set at the vSwitch and/or the Portgroup level. You can override switch-level settings at the Portgroup level.</t>
  </si>
  <si>
    <t>ESXi does not use the concept of native VLAN, so do not configure port groups to use the native VLAN ID. If the default value of 1 for the native VLAN is being used, the ESXi Server virtual switch port groups should be configured with any value between 2 and 4094. Otherwise, ensure that the port group is not configured to use whatever value is set for the native VLAN.</t>
  </si>
  <si>
    <t>Ensure that port groups are not configured to VLAN values reserved by upstream physical switches. Certain physical switches reserve certain VLAN IDs for internal purposes and often disallow traffic configured to these values. For example, Cisco Catalyst switches typically reserve VLANs 1001 through 1024 and 4094, while Nexus switches typically reserve 3968 through 4047 and 4094. Check the documentation for your specific switch.</t>
  </si>
  <si>
    <t>Port groups should not be configured to VLAN 4095 except for Virtual Guest Tagging (VGT). When a port group is set to VLAN 4095, this activates VGT mode. In this mode, the vSwitch passes all network frames to the guest virtual machine without modifying the VLAN tags, leaving it up to the guest to deal with them. VLAN 4095 should be used only if the guest has been specifically configured to manage VLAN tags itself.</t>
  </si>
  <si>
    <t>Limit informational messages from the virtual machine (VM) to the virtual machine extensions (VMX) file to avoid filling the datastore. The configuration file containing these name-value pairs is limited to a size of 1 MB by default. This should be sufficient for most cases, but you can change this value if necessary, such as if large amounts of custom information are being stored in the configuration file.</t>
  </si>
  <si>
    <t>Ensure that no floppy device is connected to a virtual machine unless required. For a floppy device to be disconnected, the floppyX.present parameter should either not be present or have a value of FALSE.</t>
  </si>
  <si>
    <t>Ensure that no parallel port is connected to a virtual machine unless required. For a parallel port to be disconnected, the parallelX.present parameter should either not be present or have a value of FALSE.</t>
  </si>
  <si>
    <t>Ensure that no serial port is connected to a virtual machine unless required. For a serial port to be disconnected, the serialX.present parameter should either not be present or have a value of FALSE.</t>
  </si>
  <si>
    <t>Ensure that no USB device is connected to a virtual machine unless required. For a USB device to be disconnected, the usb.present parameter should either not be present or have a value of FALSE.</t>
  </si>
  <si>
    <t>In a virtual machine, users and processes without root or administrator privileges can disconnect devices, such as network adapters and CD-ROM drives, and modify device settings within the guest operating system. These actions should be prevented.</t>
  </si>
  <si>
    <t>In a virtual machine, users and processes without root or administrator privileges can connect devices, such as network adapters and CD-ROM drives. This should be prevented.</t>
  </si>
  <si>
    <t>Disable all system components that are not needed to support the application or service running on the VM. VMs often don't require as many functions as ordinary physical servers, so when virtualizing, you should evaluate whether a particular function is truly needed.</t>
  </si>
  <si>
    <t>The VM console enables you to connect to the console of a VM, in effect seeing what a monitor on a physical server would show. The VM console also provides power management and removable device connectivity controls. Instead of the VM console, use native remote management services, such as terminal services and ssh, to interact with VMs. Grant access to the VM console only when needed, and use custom roles to provide fine-grained permissions for those people who do need access. By default, the vCenter roles "Virtual Machine Power User" and "Virtual Machine Administrator" have the "Virtual Machine.Interaction.Console Interaction" privilege.</t>
  </si>
  <si>
    <t>Serial ports are interfaces for connecting peripherals to the VM. They are often used on physical systems to provide a direct, low-level connection to the console of a server. Virtual serial ports allow VMs to communicate with serial ports over networks. If virtual serial ports are needed, they should be configured to use secure protocols.</t>
  </si>
  <si>
    <t>Use a hardened base operating system template image to create application-specific templates, and use the application-specific templates to deploy virtual machines.</t>
  </si>
  <si>
    <t>A VM must be configured explicitly to accept access by the dvfilter network API. Only VMs that need to be accessed by that API should be configured to accept such access.</t>
  </si>
  <si>
    <t>The VMsafe CPU/memory API allows a security virtual machine to inspect and modify the contents of the memory and CPU registers on other VMs, for the purpose of detecting and preventing malware attacks. A VM must be configured explicitly to accept access by the VMsafe CPU/memory API. This involves three parameters to perform the following:
1. Enable the API.
2. Set the IP address used by the security virtual appliance on the introspection vSwitch.
3. Set the port number for that IP address.
The second parameter must be set correctly in the `vmsafe.agentAddress` option in the virtual machine configuration file for any VMs that should be protected by the API.</t>
  </si>
  <si>
    <t>The VMsafe CPU/memory API allows a security virtual machine to inspect and modify the contents of the memory and CPU registers on other VMs, for the purpose of detecting and preventing malware attacks. A VM must be configured explicitly to accept access by the VMsafe CPU/memory API. This involves three parameters to perform the following:
1. Enable the API.
2. Set the IP address used by the security virtual appliance on the introspection vSwitch.
3. Set the port number for that IP address.
The third parameter must be set correctly in the `vmsafe.agentPort` option in the virtual machine configuration file for any VMs that should be protected by the API.</t>
  </si>
  <si>
    <t>The VMsafe CPU/memory API allows a security virtual machine to inspect and modify the contents of the memory and CPU registers on other VMs, for the purpose of detecting and preventing malware attacks. A VM must be configured explicitly to accept access by the VMsafe CPU/memory API. This involves three parameters to perform the following:
1. Enable the API.
2. Set the IP address used by the security virtual appliance on the introspection vSwitch.
3. Set the port number for that IP address.
The first parameter must be set correctly in the `vmsafe.enable` option in the virtual machine configuration file for any VMs that should be protected by the API. For any VMs that should not be protected by the API, this option should not exist in the configuration file.</t>
  </si>
  <si>
    <t>Wiping a virtual disk reclaims all unused space in it. If there is empty space in the disk, this process reduces the amount of space the virtual disk occupies on the host drive. If virtual disk wiping is done repeatedly, it can cause the virtual disk to become unavailable while wiping occurs. In most datacenter environments, disk wiping is not needed, but normal users and processes--without administrative privileges--can issue disk wipes unless the feature is disabled.</t>
  </si>
  <si>
    <t>Normally a new log file is created only when a host is rebooted, so the file can grow to be quite large. You can ensure that new log files are created more frequently by limiting the maximum size of the log files. If you want to restrict the total size of logging data, VMware recommends saving 10 log files, each one limited to 1 MB. Each time an entry is written to the log, the size of the log is checked; if it is over the limit, the next entry is written to a new log. If the maximum number of log files already exists, when a new one is created, the oldest log file is deleted.</t>
  </si>
  <si>
    <t>Normally a new log file is created only when a host is rebooted, so the file can grow to be quite large. You can ensure that new log files are created more frequently by limiting the maximum size of the log files. If you want to restrict the total size of logging data, VMware recommends saving 10 log files, each one limited to 1 MB. If the maximum number of log files already exists, when a new one is created, the oldest log file is deleted.</t>
  </si>
  <si>
    <t>The audit procedures to verify SAN activity is properly segregated are SAN vendor or product-specific.</t>
  </si>
  <si>
    <t>VMware provides digital signatures for kernel modules. Untested or malicious kernel modules loaded on the ESXi host can put the host at risk for instability and/or exploitation.</t>
  </si>
  <si>
    <t>By ensuring that all systems use the same relative time source (including the relevant localization offset), and that the relative time source can be correlated to an agreed-upon time standard, it is simpler to track and correlate an intruder's actions when reviewing the relevant log files. Incorrect time settings can also make auditing inaccurate.</t>
  </si>
  <si>
    <t>Unrestricted access to services running on an ESXi host can expose a host to outside attacks and unauthorized access. Reduce the risk by configuring the ESXi firewall to only allow access from authorized IP addresses and networks.</t>
  </si>
  <si>
    <t>The MOB is meant to be used primarily for debugging the vSphere SDK. Because there are no access controls, the MOB could also be used as a method to obtain information about a host being targeted for unauthorized access.</t>
  </si>
  <si>
    <t>Using the default self-signed certificate may increase risk related to man-in-the-middle (MITM) attacks.</t>
  </si>
  <si>
    <t>If SNMP is not properly configured, monitoring data containing sensitive information can be sent to a malicious host and used to help exploit the host.</t>
  </si>
  <si>
    <t>If the dvfilter network API is enabled in the future and it is already configured, an attacker might attempt to connect a VM to it, thereby potentially providing access to the network of other VMs on the host.</t>
  </si>
  <si>
    <t>Leaving expired and revoked certificates on your vCenter Server system can compromise your environment. Replacing certificates will avoid having users get used to clicking through browser warnings. The warning might be an indication of a man-in-the-middle attack, and only inspection of the certificate and thumbprint can guard against such attacks.</t>
  </si>
  <si>
    <t>When a host crashes, an analysis of the resultant core dump is essential to being able to identify the cause of the crash and determine a resolution. Installing a centralized dump collector helps ensure that core files are successfully saved and made available in the event an ESXi host should ever panic.</t>
  </si>
  <si>
    <t>Non-persistent logging presents a security risk because user activity logged on the host is only stored temporarily and will not be preserved across reboots. This can also complicate auditing and make it harder to monitor events and diagnose issues. ESXi host logging should always be configured to a persistent datastore.</t>
  </si>
  <si>
    <t>Remote logging to a central log host provides a secure, centralized store for ESXi logs. You can more easily monitor all hosts with a single tool. You can also do aggregate analysis and searching to look for such things as coordinated attacks on multiple hosts. Logging to a secure, centralized log server helps prevent log tampering and provides a long-term audit record.</t>
  </si>
  <si>
    <t>To avoid sharing a common root account, it is recommended on each host to create at least one named user account and assign it full admin privileges, and to use this account in lieu of a shared "root" account. Limit the use of "root", including setting a highly complex password for the account, but do not remove the "root" account.</t>
  </si>
  <si>
    <t>All passwords for ESXi hosts should be hard to guess to reduce the risk of unauthorized access.
**Note:** ESXi imposes no restrictions on the root password. Password strength and complexity rules only apply to non-root users.</t>
  </si>
  <si>
    <t>Joining ESXi hosts to an Active Directory (AD) domain eliminates the need to create and maintain multiple local user accounts. Using AD for user authentication simplifies the ESXi host configuration, ensures password complexity and reuse policies are enforced, and reduces the risk of security breaches and unauthorized access.</t>
  </si>
  <si>
    <t>An unauthorized user or group having membership in the `esxAdminsGroup` group will have full administrative access to all ESXi hosts. Such users may compromise the confidentiality, availability, and integrity of the all ESXi hosts and the respective data and processes they influence.</t>
  </si>
  <si>
    <t>Users who do not require special permissions should not be exempted from lockdown mode because this increases the risk of unauthorized actions being performed, especially if a user account is compromised.</t>
  </si>
  <si>
    <t>Multiple account login failures for the same account could possibly be an attacker trying to brute force guess the password.</t>
  </si>
  <si>
    <t>This setting reduces the inconvenience for benign users and the overhead on administrators, while also severely slowing down any brute force password guessing attacks.</t>
  </si>
  <si>
    <t>Terminating idle DCUI sessions helps avoid unauthorized usage of the DCUI originating from leftover login sessions.</t>
  </si>
  <si>
    <t>Activities performed from the ESXi shell bypass vCenter RBAC and audit controls, so the ESXi shell should only be enabled when needed to troubleshoot/resolve problems that cannot be fixed through the vSphere web client or vCLI/PowerCLI.</t>
  </si>
  <si>
    <t>Remote access to the host should be limited to the vSphere Client, remote command-line tools (vCLI/PowerCLI), and through the published APIs. Under normal circumstances, remote access to the host using SSH should be disabled.</t>
  </si>
  <si>
    <t>If CIM-based hardware monitoring tools or other third-party applications are granted unneeded administrator level access, they could potentially be used to compromise the security of the host.</t>
  </si>
  <si>
    <t>Lockdown mode limits ESXi host access to the vCenter server to ensure the roles and access controls implemented in vCenter are always enforced and users cannot bypass them by logging into a host directly. By forcing all interaction to occur through vCenter Server, the risk of someone inadvertently attaining elevated privileges or performing tasks that are not properly audited is greatly reduced.</t>
  </si>
  <si>
    <t>If a user forgets to log out of an ESXi shell or SSH session, the idle session will exist indefinitely, increasing the potential for someone to gain unauthorized privileged access to the host, unless a timeout is set.</t>
  </si>
  <si>
    <t>This reduces the risk of an inactive ESXi shell or SSH service being misused by an unauthorized party to compromise a host.</t>
  </si>
  <si>
    <t>The list prevents all admins from becoming locked out and no longer being able to manage the host.</t>
  </si>
  <si>
    <t>By not authenticating both the iSCSI target and host, there is a potential for a man-in-the-middle attack in which an attacker might impersonate either side of the connection to steal data. Bidirectional authentication can mitigate this risk.
**Note:** Choosing not to enforce bidirectional authentication can make sense if you create a dedicated network or VLAN to service all your iSCSI devices. If the iSCSI facility is isolated from general network traffic, it is less vulnerable to exploitation.</t>
  </si>
  <si>
    <t>If all mutual authentication secrets are unique, compromise of one secret does not allow an attacker to authenticate to other hosts or clients using that same secret.</t>
  </si>
  <si>
    <t>Segregating SAN activity can reduce the attack surface for the SAN, prevent non-ESXi systems from accessing SANs, and 
separate environments, for example, test and production environments.</t>
  </si>
  <si>
    <t>If the virtual machine operating system changes the MAC address, the operating system can send frames with an impersonated source MAC address at any time. This allows an operating system to stage malicious attacks on the devices in a network by impersonating a network adaptor authorized by the receiving network. Setting forged transmissions to accept means the virtual switch does not compare the source and effective MAC addresses. To protect against MAC address impersonation, all virtual switches should have forged transmissions set to reject.</t>
  </si>
  <si>
    <t>If the virtual machine operating system changes the MAC address, it can send frames with an impersonated source MAC address at any time. This allows it to stage malicious attacks on the devices in a network by impersonating a network adaptor authorized by the receiving network.</t>
  </si>
  <si>
    <t>When promiscuous mode is enabled for a virtual switch, all virtual machines connected to the dvPortgroup have the potential of reading all packets crossing that network. This could enable unauthorized access to the contents of those packets.</t>
  </si>
  <si>
    <t>Using a reserved VLAN might result in a denial of service on the network.</t>
  </si>
  <si>
    <t>If VGT is enabled inappropriately, it might cause a denial of service or allow a guest virtual machine to interact with traffic on an unauthorized VLAN.</t>
  </si>
  <si>
    <t>Filling the datastore with informational messages from the VM to the VMX file could cause a denial of service.</t>
  </si>
  <si>
    <t>Removing unnecessary hardware devices can reduce the number of potential attack channels and help prevent attacks.</t>
  </si>
  <si>
    <t>Disabling unauthorized modification and disconnection of devices helps prevents unauthorized changes within the guest operating system, which could be used to gain unauthorized access, cause denial of service conditions, and otherwise negatively affect the security of the guest operating system.</t>
  </si>
  <si>
    <t>Disabling unauthorized connection of devices helps prevents unauthorized changes within the guest operating system, which could be used to gain unauthorized access, cause denial of service conditions, and otherwise negatively affect the security of the guest operating system.</t>
  </si>
  <si>
    <t>By disabling unnecessary system components, you reduce the number of potential attack vectors, which reduces the likelihood of compromise.</t>
  </si>
  <si>
    <t>The VM console could be misused to eavesdrop on VM activity, cause VM outages, and negatively affect the performance of the console, especially if many VM console sessions are open simultaneously.</t>
  </si>
  <si>
    <t>If virtual serial ports do not use secure protocols, the communications with those ports could be eavesdropped on, manipulated, or otherwise compromised, giving attackers sensitive information or control to unauthorized parties.</t>
  </si>
  <si>
    <t>By capturing a hardened base operating system image (with no applications installed) in a template, you can ensure that all your virtual machines are created with a known baseline level of security. Manual installation of the OS and applications into a VM introduces the risk of misconfiguration due to human or process error.</t>
  </si>
  <si>
    <t>An attacker might compromise the VMs by making unauthorized use of the introspection channel provided by the API.</t>
  </si>
  <si>
    <t>VM console copy operations are disabled by default (not explicitly specified); however, explicitly disabling this feature enables audit controls to check that this setting is correct.</t>
  </si>
  <si>
    <t>VM console drag and drop operations are disabled by default (not explicitly specified); however, explicitly disabling this feature enables audit controls to check that this setting is correct.</t>
  </si>
  <si>
    <t>VM console and paste GUI options are disabled by default (not explicitly specified); however, explicitly disabling this feature enables audit controls to check that this setting is correct.</t>
  </si>
  <si>
    <t>VM console paste operations are disabled by default (not explicitly specified); however, explicitly disabling this feature enables audit controls to check that this setting is correct.</t>
  </si>
  <si>
    <t>The VM console enables you to connect to the console of a virtual machine, in effect seeing what a monitor on a physical server would show. This console is also available via the VNC protocol. Setting up this access also involves setting up firewall rules on each ESXi server the virtual machine will run on.</t>
  </si>
  <si>
    <t>Shrinking a virtual disk reclaims unused space in it. If there is empty space in the disk, this process reduces the amount of space the virtual disk occupies on the host drive. Normal users and processes—that is, users and processes without root or administrator privileges—within virtual machines have the capability to invoke this procedure. However, if this is done repeatedly, the virtual disk can become unavailable while this shrinking is being performed, effectively causing a denial of service. In most datacenter environments, disk shrinking is not done, so you should disable this feature. Repeated disk shrinking can make a virtual disk unavailable. This capability is available to nonadministrative users in the guest.</t>
  </si>
  <si>
    <t>Virtual disk wiping can effectively cause a denial of service.</t>
  </si>
  <si>
    <t>Log files should be rotated to preserve log data in case of corruption or destruction of the current log file, and to avoid the likelihood of logging issues caused by an overly large log file.</t>
  </si>
  <si>
    <t>Virtual machine users and processes can abuse logging either on purpose or inadvertently so that large amounts of data flood the log file. Without restrictions on maximum log file size, over time a log file can consume enough file system space to cause a denial of service.</t>
  </si>
  <si>
    <t>ESXI6.5-52</t>
  </si>
  <si>
    <t>8.1</t>
  </si>
  <si>
    <t>8.2</t>
  </si>
  <si>
    <t>8.3</t>
  </si>
  <si>
    <t>8.4</t>
  </si>
  <si>
    <t>8.6</t>
  </si>
  <si>
    <t>8.7</t>
  </si>
  <si>
    <t>1</t>
  </si>
  <si>
    <t>2</t>
  </si>
  <si>
    <t>3</t>
  </si>
  <si>
    <t>4</t>
  </si>
  <si>
    <t>5</t>
  </si>
  <si>
    <t>6</t>
  </si>
  <si>
    <t>7</t>
  </si>
  <si>
    <t>1.1</t>
  </si>
  <si>
    <t>1.2</t>
  </si>
  <si>
    <t>1.3</t>
  </si>
  <si>
    <t>2.1</t>
  </si>
  <si>
    <t>2.2</t>
  </si>
  <si>
    <t>2.3</t>
  </si>
  <si>
    <t>2.4</t>
  </si>
  <si>
    <t>2.5</t>
  </si>
  <si>
    <t>2.6</t>
  </si>
  <si>
    <t>2.7</t>
  </si>
  <si>
    <t>3.1</t>
  </si>
  <si>
    <t>3.2</t>
  </si>
  <si>
    <t>3.3</t>
  </si>
  <si>
    <t>4.1</t>
  </si>
  <si>
    <t>4.2</t>
  </si>
  <si>
    <t>4.3</t>
  </si>
  <si>
    <t>4.4</t>
  </si>
  <si>
    <t>4.5</t>
  </si>
  <si>
    <t>4.6</t>
  </si>
  <si>
    <t>4.7</t>
  </si>
  <si>
    <t>5.1</t>
  </si>
  <si>
    <t>5.3</t>
  </si>
  <si>
    <t>5.4</t>
  </si>
  <si>
    <t>5.5</t>
  </si>
  <si>
    <t>5.6</t>
  </si>
  <si>
    <t>5.8</t>
  </si>
  <si>
    <t>5.9</t>
  </si>
  <si>
    <t>6.1</t>
  </si>
  <si>
    <t>6.2</t>
  </si>
  <si>
    <t>6.3</t>
  </si>
  <si>
    <t>7.1</t>
  </si>
  <si>
    <t>7.2</t>
  </si>
  <si>
    <t>7.3</t>
  </si>
  <si>
    <t>7.4</t>
  </si>
  <si>
    <t>7.5</t>
  </si>
  <si>
    <t>7.6</t>
  </si>
  <si>
    <t>8.2.1</t>
  </si>
  <si>
    <t>8.2.3</t>
  </si>
  <si>
    <t>8.2.4</t>
  </si>
  <si>
    <t>8.2.5</t>
  </si>
  <si>
    <t>8.4.2</t>
  </si>
  <si>
    <t>8.4.3</t>
  </si>
  <si>
    <t>8.4.4</t>
  </si>
  <si>
    <t>ESXI6.5-53</t>
  </si>
  <si>
    <t>ESXI6.5-54</t>
  </si>
  <si>
    <t>ESXI6.5-55</t>
  </si>
  <si>
    <t>ESXI6.5-56</t>
  </si>
  <si>
    <t>ESXI6.5-57</t>
  </si>
  <si>
    <t>ESXI6.5-58</t>
  </si>
  <si>
    <t>ESXI6.5-59</t>
  </si>
  <si>
    <t>ESXI6.5-60</t>
  </si>
  <si>
    <t>ESXI6.5-61</t>
  </si>
  <si>
    <t>ESXI6.5-62</t>
  </si>
  <si>
    <t xml:space="preserve">Employ a process to keep ESXi hosts up to date with patches in accordance with industry-standards and internal guidelines. The following PowerCLI snippet will provide a list of all installed patches:
Foreach ($VMHost in Get-VMHost ) {
 $ESXCli = Get-EsxCli -VMHost $VMHost;
 (Get-ESXCli).software.vib.list() | Select-Object @{N="VMHost";E={$VMHost}}, Name, AcceptanceLevel, CreationDate, ID, InstallDate, Status, Vendor, Version;
}
</t>
  </si>
  <si>
    <t xml:space="preserve">To determine if the MOB is enabled, run the following command from the ESXi shell:
vim-cmd proxysvc/service_list 
Additionally, the following PowerCLI command may be used:
Get-VMHost | Get-AdvancedSetting -Name Config.HostAgent.plugins.solo.enableMob
</t>
  </si>
  <si>
    <t xml:space="preserve">To verify that bidirectional CHAP authentication is enabled for iSCSI traffic, perform the following:
1. From the vSphere Web Client, navigate to "Hosts and Clusters".
2. Click on a host.
3. Click on "Configure" -&gt; "Storage" -&gt; "Storage Adapters".
4. Select the iSCSI adapter.
5. Under Adapter Details, click the Properties tab.
6. Verify that the authentication method is "Use bidirectional CHAP".
Alternately, the following PowerCLI command may be used:
# List Iscsi Initiator and CHAP Name if defined
Get-VMHost | Get-VMHostHba | Where {$_.Type -eq "Iscsi"} | Select VMHost, Device, ChapType, @{N="CHAPName";E={$_.AuthenticationProperties.ChapName}}
</t>
  </si>
  <si>
    <t xml:space="preserve">Check virtual machine configuration and verify that `RemoteDisplay.vnc.enabled` is missing or set to `FALSE`.
Additionally, the following PowerCLI command may be used:
# List the VMs and their current settings
Get-VM | Get-AdvancedSetting -Name "RemoteDisplay.vnc.enabled" | Select Entity, Name, Value 
</t>
  </si>
  <si>
    <t xml:space="preserve">Check virtual machine configuration file and verify that `isolation.tools.diskShrink.disable` is set to `TRUE`.
Additionally, the following PowerCLI command may be used:
# List the VMs and their current settings
Get-VM | Get-AdvancedSetting -Name "isolation.tools.diskShrink.disable"| Select Entity, Name, Value
</t>
  </si>
  <si>
    <t>Replace expired and revoked certificates with certificates from a trusted CA. Certificates can be replaced in a number of ways: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**Replace a Default ESI Certificate and Key by Using the vifs Command**
1. Back up the existing certificates.
2. Generate a certificate request following the instructions from the certificate authority.
3. At the command line, use the vifs command to upload the certificate to the appropriate location on the host. 
vifs --server hostname --username username --put rui.crt /host/ssl_cert
vifs --server hostname --username username --put rui.key /host/ssl_key
4. Restart the host.
Alternatively, you can put the host into maintenance mode, install the new certificate, and then use the Direct Console User Interface (DCUI) to restart the management agents.
**Replace A Default ESI Certificate and Key Using HTTP PUT**
1. Back up the existing certificates.
2. In your upload application, process each file as follows:
 1. Open the file.
 2. Publish the file to one of these locations:
Certificates https://hostname/host/ssl_cert
Keys https://hostname/host/ssl_key 
3. The locations /host/ssl\_cert and host/ssl\_key link to the certificate files in /etc/vmware/ssl.
4. Restart the host.</t>
  </si>
  <si>
    <t>HAC15: User accounts not locked out after 3 unsuccessful login attempts</t>
  </si>
  <si>
    <t>The user account is locked after three consecutive incorrect attempts.</t>
  </si>
  <si>
    <t>AC-7</t>
  </si>
  <si>
    <t>Unsuccessful Logon Attempts</t>
  </si>
  <si>
    <t>Accounts unlock 15 minutes or greater minutes after deactivation due to password failures.</t>
  </si>
  <si>
    <t>HAC2: User sessions do not lock after the Publication 1075 required timeframe</t>
  </si>
  <si>
    <t xml:space="preserve"> The account does not  automatically unlocked after 15 minutes.</t>
  </si>
  <si>
    <t>AC-11</t>
  </si>
  <si>
    <t>Session Lock</t>
  </si>
  <si>
    <t>The DCUI timeout is set to 600 seconds or less.</t>
  </si>
  <si>
    <t>The DCUI timeout is not set to 600 seconds or less.</t>
  </si>
  <si>
    <t>HRM4: User sessions do not terminate after the Publication 1075 period of inactivity</t>
  </si>
  <si>
    <t>The list of users who can override lockdown mode is restricted to "Exception Users"  only.</t>
  </si>
  <si>
    <t>The ESXi shell and SSH sessions timeout is set to 300 seconds or less.</t>
  </si>
  <si>
    <t>The ESXi shell and SSH sessions timeout is not set to 300 seconds or less.</t>
  </si>
  <si>
    <t>The shell services timeout is set for 1 hour or less.</t>
  </si>
  <si>
    <t>The shell services timeout is not set for 1 hour or less.</t>
  </si>
  <si>
    <t>The VMsafe Agent Address is configured correctly.</t>
  </si>
  <si>
    <t>The VMsafe Agent Port is configured correctly.</t>
  </si>
  <si>
    <t>The VMsafe Agent is configured correctly.</t>
  </si>
  <si>
    <t>The VMsafe Agent Address is not configured correctly.</t>
  </si>
  <si>
    <t>The VMsafe Agent Port is not configured correctly.</t>
  </si>
  <si>
    <t>The VMsafe Agent is not configured correctly.</t>
  </si>
  <si>
    <t>Secure the host by disabling unsigned modules and removing the offending VIBs from the host. 
To implement the recommended configuration state, run the following PowerCLI command:
ble a module:
$ESXCli = Get-EsxCli -VMHost "MyHostName_or_IPaddress"
$ESXCli.system.module.set($false, $false, "MyModuleName")
**Note:** evacuate VMs and place the host into maintenance mode before disabling kernel modules.</t>
  </si>
  <si>
    <t>Check to see if there are any expired or revoked SSL certificates on your ESXi server, use the PowerCLI script called out in "[verify-ssl-certificates](http://en-us.sysadmins.lv/Lists/Posts/Post.aspx?List=332991f0-bfed-4143-9eea-f521167d287c&amp;ID=60)".</t>
  </si>
  <si>
    <t>Perform the following for each ESXi host:
1. Connect directly to the ESXi host using the vSphere Client.
2. Login as root or another authorized user.
3. Select Manage, then select the Security &amp; Users tab.
4. Select User and view the local users.
5. Ensure at least one user exists that possesses the following:
 1. The use has been granted shell access.
 2. Select the "Permissions" tab and verify the "Administrator" role has been granted to the user.</t>
  </si>
  <si>
    <t xml:space="preserve">ESXi can be configured to use a directory service such as Active Directory to manage users and groups. It is recommended that a directory service be used.
</t>
  </si>
  <si>
    <t>Ensure that only authorized users and groups belong to `esxAdminsGroup`, go to Active Directory and review the membership of the group name that is defined by the advanced host setting: `Config.HostAgent.plugins.hostsvc.esxAdminsGroup`.</t>
  </si>
  <si>
    <t>Perform the following:
1. From the vSphere web client, select the host.
2. Click on "Configure" -&gt; "Settings" -&gt; "System" -&gt; "Security Profile".
3. Scroll down to "Lockdown Mode".
4. Verify that the list of "Exception Users" is correct.</t>
  </si>
  <si>
    <t xml:space="preserve">Perform the following steps:
1. From the vSphere Web Client, select the host.
2. Click "Configure" -&gt; "Settings" -&gt; "System" -&gt; "Advanced System Settings".
3. Enter "Security.AccountLockFailures" in the filter.
4. Verify that the value for this parameter is 3.
Alternately, the following PowerCLI command may be used:
Get-VMHost | Get-AdvancedSetting -Name Security.AccountLockFailures
</t>
  </si>
  <si>
    <t xml:space="preserve">Perform the following:
1. From the vSphere Web Client, select the host.
2. Click "Configure" -&gt; "Settings" -&gt; "System" -&gt; "Advanced System Settings".
3. Enter "Security.AccountUnlockTime" in the filter.
4. Verify that the value for this parameter is set to 900.
Alternately, the following PowerCLI command may be used:
Get-VMHost | Get-AdvancedSetting -Name Security.AccountUnlockTime
</t>
  </si>
  <si>
    <t xml:space="preserve">Perform the following steps:
1. From the vSphere Web Client, select the host.
2. Click "Configure" -&gt; "Settings" -&gt; "System" -&gt; "Advanced System Settings".
3. Enter "UserVars.DcuiTimeOut" in the filter.
4. Verify that the value for this parameter is 600 seconds or less.
Alternately, the following PowerCLI command may be used:
Get-VMHost | Get-AdvancedSetting -Name UserVars.DcuiTimeOut
</t>
  </si>
  <si>
    <t xml:space="preserve">Perform the following steps:
1. If the VM is not being protected by a VMsafe CPU/memory product, verify that `vmsafe.agentAddress` is not present in the virtual machine configuration file.
2. If the VM is being protected by a VMsafe CPU/Memory product, make sure that `vmsafe.agentAddress` in the virtual machine configuration file is set to the correct value.
Alternately, the following PowerCLI command may be used:
# List the VMs and their current settings
Get-VM | Get-AdvancedSetting -Name "vmsafe.agentAddress" | Select Entity, Name, Value
</t>
  </si>
  <si>
    <t xml:space="preserve">Perform the following steps:
1. If the VM is not being protected by a VMsafe CPU/memory product, verify that `vmsafe.agentPort` is not present in the virtual machine configuration file.
2. If the VM is being protected by a VMsafe CPU/Memory product, make sure that `vmsafe.agentPort` in the virtual machine configuration file is set to the correct value.
Alternately, the following PowerCLI command may be used:
# List the VMs and their current settings
Get-VM | Get-AdvancedSetting -Name "vmsafe.agentPort" | Select Entity, Name, Value
</t>
  </si>
  <si>
    <t xml:space="preserve">Perform the following steps:
1. If the VM is not being protected by a VMsafe CPU/memory product, verify that `vmsafe.enable` is not present in the virtual machine configuration file or is set to FALSE.
2. If the VM is being protected by a VMsafe CPU/Memory product, make sure that `vmsafe.enable` in the virtual machine configuration file is set to the correct value.
Alternately, the following PowerCLI command may be used:
# List the VMs and their current settings
Get-VM | Get-AdvancedSetting -Name "vmsafe.enable" | Select Entity, Name, Value
</t>
  </si>
  <si>
    <t>Perform the following if dvfilter access should be permitted: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Ensure that the name of the data path kernel is set correctly.
Perform the following to verify the configuration if dvfilter access should not be permitted:
1. Verify that the following is not in the VMX file: `ethernet0.filter1.name = dv-filter1`.</t>
  </si>
  <si>
    <t>Verify that templates are used whenever possible to deploy VMs, confirm that such templates exist, the templates are properly configured, and standard procedures and processes use the templates when appropriate.</t>
  </si>
  <si>
    <t>Check that all configured protocols are from this list:
- ssl - the equivalent of TCP+SSL
- tcp+ssl - SSL over TCP over IPv4 or IPv6
- tcp4+ssl - SSL over TCP over IPv4
- tcp6+ssl - SSL over TCP over IPv6
- telnets - telnet over SSL over TCP</t>
  </si>
  <si>
    <t>Perform the following steps:
1. From the vSphere Client, select an object in the inventory.
2. Click the Permissions tab to view the user and role pair assignments for that object.
3. Next, navigate to vCenter --&gt; Administration --&gt; Roles.
4. Select the role in question and choose Edit to see which effective privileges are enabled.
5. Verify that only authorized users have a role which allows them a privilege under the Virtual Machine section of the role editor.</t>
  </si>
  <si>
    <t xml:space="preserve">Confirm that the following parameter is either NOT present or is set to FALSE: floppyX.present
Alternately, the following PowerCLI command may be used:
# Check for Floppy Devices attached to VMs
Get-VM | Get-FloppyDrive | Select Parent, Name, ConnectionState
</t>
  </si>
  <si>
    <t xml:space="preserve">Confirm that the following parameter is either NOT present or is set to FALSE: parallelX.present
Alternately, the following PowerCLI command may be used:
# In this Example you will need to add the functions from this post: http://blogs.vmware.com/vipowershell/2012/05/working-with-vm-devices-in-powercli.html
# Check for Parallel ports attached to VMs
Get-VM | Get-ParallelPort
</t>
  </si>
  <si>
    <t xml:space="preserve">Confirm that the following parameter is either NOT present or is set to FALSE: serialX.present
Alternately, the following PowerCLI command may be used:
# In this Example you will need to add the functions from this post: http://blogs.vmware.com/vipowershell/2012/05/working-with-vm-devices-in-powercli.html
# Check for Serial ports attached to VMs
Get-VM | Get-SerialPort
</t>
  </si>
  <si>
    <t xml:space="preserve">Confirm that the following parameter is either NOT present or is set to FALSE: usb.present
Alternately, the following PowerCLI command may be used:
# Check for USB Devices attached to VMs
Get-VM | Get-USBDevice
</t>
  </si>
  <si>
    <t xml:space="preserve">Access the virtual machine configuration file and verify that `isolation.device.edit.disable` is set to `TRUE`.
Alternately, the following PowerCLI command may be used:
# List the VMs and their current settings
Get-VM | Get-AdvancedSetting -Name "isolation.device.edit.disable" | Select Entity, Name, Value
</t>
  </si>
  <si>
    <t xml:space="preserve">Access the virtual machine configuration file and verify that `isolation.device.connectable.disable` is set to `TRUE`.
Alternately, the following PowerCLI command may be used:
# List the VMs and their current settings
Get-VM | Get-AdvancedSetting -Name "isolation.device.connectable.disable" | Select Entity, Name, Value
</t>
  </si>
  <si>
    <t>Check that the following are disabled:
1. Unused services in the operating system. For example, if the system runs a file server, Web services should not be running.
2. Unused physical devices, such as CD/DVD drives, floppy drives, and USB adaptors.
3. Screen savers. 
4. X Windows if using a Linux, BSD, or Solaris guest operating system.</t>
  </si>
  <si>
    <t xml:space="preserve">View the virtual machine configuration file and verify that tools.setInfo.sizeLimit is set to `1048576`.
Additionally, the following PowerCLI command may be used:
# List the VMs and their current settings
Get-VM | Get-AdvancedSetting -Name "tools.setInfo.sizeLimit" | Select Entity, Name, Value
</t>
  </si>
  <si>
    <t xml:space="preserve">Perform the following from the vSphere web client:
1. Select the host.
2. Select "Configure" -&gt; "System" -&gt; "Advanced System Settings".
3. Type `DCUI.Access` in the filter.
4. Ensure the `DCUI.Access` attribute is set to a comma-separated list of the users who are allowed to override lockdown mode.
Alternately, the following PowerCLI command may be used:
Get-VMHost | Get-AdvancedSetting -Name DCUI.Access
</t>
  </si>
  <si>
    <t xml:space="preserve">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MAC Address Changes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</si>
  <si>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 xml:space="preserve">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Promiscuous Mode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</si>
  <si>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 xml:space="preserve">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
</t>
  </si>
  <si>
    <t xml:space="preserve">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Additionally, the following PowerCLI command may be used:
# List all vSwitches, their Portgroups and VLAN IDs
Get-VirtualPortGroup -Standard | Select virtualSwitch, Name, VlanID
</t>
  </si>
  <si>
    <t>This table calculates all tests in the ESXI6.5 Test Cases Tab</t>
  </si>
  <si>
    <t>SCSEM Test Results - ESXI6.5</t>
  </si>
  <si>
    <t>A VIB (vSphere Installation Bundle) is a collection of files that are packaged into an archive. The VIB contains a signature file that is used to verify the level of trust. The ESXi Image Profile supports four VIB acceptance levels:
1. VMware Certified - VIBs created, tested, and signed by VMware
2. VMware Accepted - VIBs created by a VMware partner but tested and signed by VMware
3. Partner Supported - VIBs created, tested, and signed by a certified VMware partner
4. Community Supported - VIBs that have not been tested by VMware or a VMware partner</t>
  </si>
  <si>
    <t xml:space="preserve">Enable and properly configure NTP synchronization, perform the following from the vSphere web client:
1. Select the host.
2. Click "Configure" -&gt; "System" -&gt; "Time Configuration".
3. Click the "Edit..." button.
4. Click on "Use Network Time Protocol".
5. Provide the names or IP addresses of your NTP servers. Separate servers with commas.
6. If the NTP Service Status is "Stopped", click on "Start".
7. Change the startup policy to "Start and stop with host".
8. Click "OK".
To implement the recommended configuration state,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
</t>
  </si>
  <si>
    <t>Disable the MOB, To implement the recommended configuration perform the following:  
From run the following ESXi shell command:
vim-cmd proxysvc/remove_service "/mob" "httpsWithRedirect"
Additionally, the following PowerCLI command may be used:
Get-VMHost | Get-AdvancedSetting -Name Config.HostAgent.plugins.solo.enableMob |Set-AdvancedSetting -value "false"
**Note:** You cannot disable the MOB while a host is in lockdown mode.</t>
  </si>
  <si>
    <t>Configure SNMPv3 to provide security to ESXi management.  One method to implement the recommended state is to run the following:
From the ESXi Shell or vCLI:
1. If SNMP is not needed, disable it by running: 
esxcli system snmp set --enable false
2. If SNMP is needed, refer to the vSphere Monitoring and Performance guide, chapter 8 for steps to configure it.
Additionally, the following PowerCLI command may be used to implement the configuration:
# Update the host SNMP Configuration (single host connection required)
Get-VmHostSNMP | Set-VMHostSNMP -Enabled:$true -ReadOnlyCommunity ''
**Notes:**
- SNMP must be configured on each ESXi host
- SNMP settings can be configured using Host Profiles</t>
  </si>
  <si>
    <t xml:space="preserve">Properly configure DVFilter for use within the agency network, perform the following from the vSphere web client:
1. Select the host and click "Configure" -&gt; "System" -&gt; "Advanced System Settings".
2. Enter `Net.DVFilterBindIpAddress` in the filter.
3. Set `Net.DVFilterBindIpAddress` to an empty value.
4. If an appliance is being used, make sure the value of this parameter is set to the proper IP address.
5. Make sure the attribute is highlighted, then click the pencil icon.
6. Enter the proper IP address.
7. Click "OK".
To implement the recommended configuration state, run the following PowerCLI command:
# Set Net.DVFilterBindIpAddress to null on all hosts
Get-VMHost HOST1 | Foreach { Set-AdvancedSetting -VMHost $_ -Name Net.DVFilterBindIpAddress -IPValue "" }
</t>
  </si>
  <si>
    <t xml:space="preserve">Configure a centralized location to collect ESXi host core dumps. To implement the recommended configuration state, run the following ESXi shell commands:
# Configure remote Dump Collector Server
esxcli system coredump network set -v [VMK#] -i [DUMP_SERVER] -o [PORT]
# Enable remote Dump Collector
esxcli system coredump network set -e true
</t>
  </si>
  <si>
    <t xml:space="preserve">Configure persistent logging for all ESXi host. to implement the recommended configuration state perform the following from the vSphere web client:
1. Select the host and go to "Configure" -&gt; "System" -&gt; "Advanced System Settings".
2. Enter `Syslog.global.LogDir` in the filter.
3. Set the `Syslog.global.LogDir `to the desired datastore path. Note: additional disk space may be required to store the log files.
4. Make sure the attribute is highlighted, then click the pencil icon.
Alternatively, run the following PowerCLI command:
# Set Syslog.global.logDir for each host
Get-VMHost | Foreach { Set-AdvancedConfiguration -VMHost $_ -Name Syslog.global.logDir -Value "" }
</t>
  </si>
  <si>
    <t>Create a non-root user account for local admin access. One method to implement the recommended state is to perform the following using the vSphere client (not the vSphere web client) for each ESXi host:
1. Connect directly to the ESXi host using the vSphere Client.
2. Login as root.
3. Select Manage, then select the Security &amp; Users tab.
4. Select User and view the local users.
5. Add a local user and grant shell access to this user.
6. Select the Host, then select "Actions" and "Permissions".
7. Assign the "Administrator" role to the user.
**Notes:**
1. Even if you add your ESXi host to an Active Directory domain, it is still recommended to add at least one local user account to ensure admins can still login in the event the host ever becomes isolated and unable to access Active Directory.
2. Adding local user accounts can be automated using Host Profiles.</t>
  </si>
  <si>
    <t xml:space="preserve">Set the timeout to the desired value. One method to implement the recommended state is to perform the following from the vSphere web client:
1. Select the host and click "Configure" -&gt; "System" -&gt; "Advanced System Settings".
2. Type `ESXiShellTimeOut` in the filter.
3. Click on the attribute to highlight it.
4. Click the pencil icon to edit.
5. Set the attribute to 3600 seconds (1 hour) or less.
6. Click "OK".
**Note:** A value of 0 disables the ESXiShellTimeOut. 
Alternately, run the following PowerCLI command:
# Set UserVars.ESXiShellTimeOut to 3600 on all hosts
Get-VMHost | Get-AdvancedSetting -Name 'UserVars.ESXiShellTimeOut' | Set-AdvancedSetting -Value "3600"
</t>
  </si>
  <si>
    <t xml:space="preserve">Limit informational messages to 1 MB. One method to implement the recommended state is to run the following PowerCLI command:
# Add the setting to all VMs
Get-VM | New-AdvancedSetting -Name "tools.setInfo.sizeLimit" -value 1048576
</t>
  </si>
  <si>
    <t>Disconnect all parallel ports from VMs. One method to implement the recommended state is to run the following PowerCLI command:
# In this Example you will need to add the functions from this post: http://blogs.vmware.com/vipowershell/2012/05/working-with-vm-devices-in-powercli.html
# Remove all Parallel Ports attached to VMs
Get-VM | Get-ParallelPort | Remove-ParallelPort
The VM will need to be powered off for this change to take effect.</t>
  </si>
  <si>
    <t>Disconnect all serial ports from VMs. One method to implement the recommended state is to run the following PowerCLI command:
# In this Example you will need to add the functions from this post: http://blogs.vmware.com/vipowershell/2012/05/working-with-vm-devices-in-powercli.html
# Remove all Serial Ports attached to VMs
Get-VM | Get-SerialPort | Remove-SerialPort
The VM will need to be powered off for this change to take effect.</t>
  </si>
  <si>
    <t>Disconnect all USB devices from VMs. One method to implement the recommended state is to run the following PowerCLI command:
# Remove all USB Devices attached to VMs
Get-VM | Get-USBDevice | Remove-USBDevice
The VM will need to be powered off for this change to take effect.</t>
  </si>
  <si>
    <t xml:space="preserve">Prevent unauthorized device modifications and disconnections. One method to implement the recommended state is to run the following PowerCLI command:
# Add the setting to all VMs
Get-VM | New-AdvancedSetting -Name "isolation.device.edit.disable" -value $true
</t>
  </si>
  <si>
    <t xml:space="preserve">Prevent unauthorized device connections. One method to implement the recommended state is to run the following PowerCLI command:
# Add the setting to all VMs
Get-VM | New-AdvancedSetting -Name "isolation.device.connectable.disable" -value $true
</t>
  </si>
  <si>
    <t>Disable unneeded functions. One method to implement the recommended state is to perform whichever of the following steps are applicable: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</si>
  <si>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Properly limit use of the VM console. One method to implement the recommended state is to perform the following steps:
1. From the vSphere Client, navigate to vCenter --&gt; Administration --&gt; Roles.
2. Create a custom role and choose Edit to enable only the minimum needed effective privileges.
3. Next, select an object in the inventory.
4. Click the Permissions tab to view the user and role pair assignments for that object.
5. Remove any default "Admin" or "Power User" roles, and assign the new custom role as needed.</t>
  </si>
  <si>
    <t>Configure all virtual serial ports to use secure protocols, change any protocols that are not secure to one of the following:
- ssl - the equivalent of TCP+SSL
- tcp+ssl - SSL over TCP over IPv4 or IPv6
- tcp4+ssl - SSL over TCP over IPv4
- tcp6+ssl - SSL over TCP over IPv6
- telnets - telnet over SSL over TCP</t>
  </si>
  <si>
    <t>Change current practices so templates are used whenever possible to deploy VMs, perform whichever of the following steps is appropriate:
- Create templates and configure them properly
- Alter standard procedures and processes to use the templates
Also, ensure that the applications do not depend on information specific to the VM to be deployed.</t>
  </si>
  <si>
    <t xml:space="preserve">Implement vSphere Installation Bundles (VIBs) that are VMware certified, supported or partner supported. One method to implement the recommended state is to run the following:
Run the following PowerCLI command (in the example code, the level is Partner Supported):
# Set the Software AcceptanceLevel for each host
Foreach ($VMHost in Get-VMHost ) {
 $ESXCli = Get-EsxCli -VMHost $VMHost
 $ESXCli.software.acceptance.Set("PartnerSupported")
}
</t>
  </si>
  <si>
    <t>Use zoning and logical unit number (LUN) masking to segregate storage area network (SAN) activity. 
In general, with ESXi hosts, use a single-initiator zoning or a single-initiator-single-target zoning. The latter is a preferred zoning practice. Using the more restrictive zoning prevents problems and misconfigurations that can occur on the SAN.</t>
  </si>
  <si>
    <t>Configure a VM to allow dvfilter access, perform the following steps: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Set the name of the data path kernel correctly.
To configure a VM to not allow dvfilter access, perform the following steps: 
1. Remove the following from its VMX file: `ethernet0.filter1.name = dv-filter1`.</t>
  </si>
  <si>
    <t>An attacker might compromise a VM by making use of the dvfilter API. One method to implement the recommended state is to perform the following:</t>
  </si>
  <si>
    <t>Configure the VMsafe Agent Address correctly. One method to implement the recommended state is to perform the following:
1. If the VM is not being protected by a VMsafe CPU/memory product, remove `vmsafe.agentAddress` from the virtual machine configuration file.
2. If the VM is being protected by a VMsafe CPU/Memory product, set `vmsafe.agentAddress` to the correct value.</t>
  </si>
  <si>
    <t>Configure the VMsafe Agent Port correctly. One method to implement the recommended state is to perform the following:
1. If the VM is not being protected by a VMsafe CPU/memory product, remove `vmsafe.agentPort` from the virtual machine configuration file.
2. If the VM is being protected by a VMsafe CPU/Memory product, set `vmsafe.agentPort` to the correct value.</t>
  </si>
  <si>
    <t>Configure the VMsafe Agent correctly. One method to implement the recommended state is to perform the following:
1. If the VM is not being protected by a VMsafe CPU/memory product, remove `vmsafe.enable` from the virtual machine configuration file or set it to a value of FALSE.
2. If the VM is being protected by a VMsafe CPU/Memory product, set `vmsafe.enable` to the correct value.</t>
  </si>
  <si>
    <t xml:space="preserve">Explicitly disable VM console copy operations. One method to implement the recommended state is to perform the following:
Run the following PowerCLI command:
# Add the setting to all VMs
Get-VM | New-AdvancedSetting -Name "isolation.tools.copy.disable" -value $true
</t>
  </si>
  <si>
    <t xml:space="preserve">Explicitly disable VM console drag and drop operations. One method to implement the recommended state is to perform the following:
Run the following PowerCLI command:
# Add the setting to all VMs
Get-VM | New-AdvancedSetting -Name "isolation.tools.dnd.disable" -value $true
</t>
  </si>
  <si>
    <t xml:space="preserve">Explicitly disable VM console and paste GUI options. One method to implement the recommended state is to perform the following:
Run the following PowerCLI command:
# Add the setting to all VMs
Get-VM | New-AdvancedSetting -Name "isolation.tools.setGUIOptions.enable" -value $false
</t>
  </si>
  <si>
    <t xml:space="preserve">Explicitly disable VM console paste operations. One method to implement the recommended state is to perform the following:
Run the following PowerCLI command:
# Add the setting to all VMs
Get-VM | New-AdvancedSetting -Name "isolation.tools.paste.disable" -value $true
</t>
  </si>
  <si>
    <t xml:space="preserve">Minimize access to the Virtual Machine via VNC protocol. One method to implement the recommended state is to perform the following:
Run the following PowerCLI command:
# Add the setting to all VMs
Get-VM | New-AdvancedSetting -Name "RemoteDisplay.vnc.enabled" -value $false
</t>
  </si>
  <si>
    <t xml:space="preserve">Disable virtual disk shrinking. One method to implement the recommended state is to perform the following:
Run the following PowerCLI command:
# Add the setting to all VMs
Get-VM | New-AdvancedSetting -Name "isolation.tools.diskShrink.disable" -value $true
</t>
  </si>
  <si>
    <t xml:space="preserve">Disable virtual disk wiping. One method to implement the recommended state is to perform the following:
Run the following PowerCLI command:
# Add the setting to all VMs
Get-VM | New-AdvancedSetting -Name "isolation.tools.diskWiper.disable" -value $true
</t>
  </si>
  <si>
    <t xml:space="preserve">Properly limit the maximum log file size. One method to implement the recommended state is to perform the following:
Run the following PowerCLI command:
# Add the setting to all VMs
Get-VM | New-AdvancedSetting -Name "log.rotateSize" -value "1024000"
</t>
  </si>
  <si>
    <t xml:space="preserve">Set the number of log files to be used to `10`. One method to implement the recommended state is to perform the following:
Run the following PowerCLI command:
# Add the setting to all VMs
Get-VM | New-AdvancedSetting -Name "log.keepOld" -value "10"
</t>
  </si>
  <si>
    <t>Frames with VLAN specified in the port group will have a tag, but frames without a VLAN specified in the port group are not tagged and therefore will end up as belonging to the native VLAN of the physical switch. For example, frames on VLAN 1 from a Cisco physical switch will be untagged, because this is considered as the native VLAN. However, frames from ESXi specified as VLAN 1 will be tagged with a "1"; therefore, traffic from ESXi that is destined for the native VLAN will not be correctly routed (because it is tagged with a "1" instead of being untagged), and traffic from the physical switch coming from the native VLAN will not be visible (because it is not tagged). If the ESXi virtual switch port group uses the native VLAN ID, traffic from those VMs will not be visible to the native VLAN on the switch, because the switch is expecting untagged traffic.</t>
  </si>
  <si>
    <t>The list of users who can override lockdown mode is not restricted to "Exception Users" only.</t>
  </si>
  <si>
    <t>ESXI6.0-01</t>
  </si>
  <si>
    <t>ESXI6.0-02</t>
  </si>
  <si>
    <t>ESXI6.0-03</t>
  </si>
  <si>
    <t>ESXI6.0-04</t>
  </si>
  <si>
    <t>ESXI6.0-05</t>
  </si>
  <si>
    <t>ESXI6.0-06</t>
  </si>
  <si>
    <t>ESXI6.0-07</t>
  </si>
  <si>
    <t>ESXI6.0-08</t>
  </si>
  <si>
    <t>ESXI6.0-09</t>
  </si>
  <si>
    <t>ESXI6.0-10</t>
  </si>
  <si>
    <t>ESXI6.0-11</t>
  </si>
  <si>
    <t>ESXI6.0-12</t>
  </si>
  <si>
    <t>ESXI6.0-13</t>
  </si>
  <si>
    <t>ESXI6.0-14</t>
  </si>
  <si>
    <t>ESXI6.0-15</t>
  </si>
  <si>
    <t>ESXI6.0-16</t>
  </si>
  <si>
    <t>ESXI6.0-17</t>
  </si>
  <si>
    <t>ESXI6.0-18</t>
  </si>
  <si>
    <t>ESXI6.0-19</t>
  </si>
  <si>
    <t>ESXI6.0-20</t>
  </si>
  <si>
    <t>ESXI6.0-21</t>
  </si>
  <si>
    <t>ESXI6.0-22</t>
  </si>
  <si>
    <t>ESXI6.0-23</t>
  </si>
  <si>
    <t>ESXI6.0-24</t>
  </si>
  <si>
    <t>ESXI6.0-25</t>
  </si>
  <si>
    <t>ESXI6.0-26</t>
  </si>
  <si>
    <t>ESXI6.0-27</t>
  </si>
  <si>
    <t>ESXI6.0-28</t>
  </si>
  <si>
    <t>ESXI6.0-29</t>
  </si>
  <si>
    <t>ESXI6.0-30</t>
  </si>
  <si>
    <t>ESXI6.0-31</t>
  </si>
  <si>
    <t>ESXI6.0-32</t>
  </si>
  <si>
    <t>ESXI6.0-33</t>
  </si>
  <si>
    <t>ESXI6.0-34</t>
  </si>
  <si>
    <t>ESXI6.0-35</t>
  </si>
  <si>
    <t>ESXI6.0-36</t>
  </si>
  <si>
    <t>ESXI6.0-37</t>
  </si>
  <si>
    <t>ESXI6.0-38</t>
  </si>
  <si>
    <t>ESXI6.0-39</t>
  </si>
  <si>
    <t>ESXI6.0-40</t>
  </si>
  <si>
    <t>ESXI6.0-41</t>
  </si>
  <si>
    <t>ESXI6.0-42</t>
  </si>
  <si>
    <t>ESXI6.0-43</t>
  </si>
  <si>
    <t>ESXI6.0-44</t>
  </si>
  <si>
    <t>ESXI6.0-45</t>
  </si>
  <si>
    <t>ESXI6.0-46</t>
  </si>
  <si>
    <t>ESXI6.0-47</t>
  </si>
  <si>
    <t>ESXI6.0-48</t>
  </si>
  <si>
    <t>ESXI6.0-49</t>
  </si>
  <si>
    <t>ESXI6.0-50</t>
  </si>
  <si>
    <t>ESXI6.0-51</t>
  </si>
  <si>
    <t>Set Active Directory group membership for the "ESX Admins" group</t>
  </si>
  <si>
    <t>All vSphere Installation Bundle (VIBs) are VMware certified, supported or partner supported</t>
  </si>
  <si>
    <t>VMware ESXi kernel modules are not all digitally signed</t>
  </si>
  <si>
    <t>Unauthorized connection of devices is disabled</t>
  </si>
  <si>
    <t>SNMP (Simple Network Management Protocol)  is properly configuration</t>
  </si>
  <si>
    <t>Set the maximum failed login attempts to 3</t>
  </si>
  <si>
    <t>Set account lockout to 15 minutes</t>
  </si>
  <si>
    <t xml:space="preserve">Enable Lockdown mode </t>
  </si>
  <si>
    <t>Set idle ESXi shell and SSH sessions time out after 300 seconds or less</t>
  </si>
  <si>
    <t>Set DCUI has a trusted users list for lockdown mode</t>
  </si>
  <si>
    <t>Set the uniqueness of CHAP authentication secrets for iSCSI traffic</t>
  </si>
  <si>
    <t>Storage area network (SAN) resources are segregated properly</t>
  </si>
  <si>
    <t>Set the vSwitch Forged Transmits policy to reject</t>
  </si>
  <si>
    <t>Set the vSwitch MAC Address Change policy to reject</t>
  </si>
  <si>
    <t>Set the vSwitch Promiscuous Mode policy to reject</t>
  </si>
  <si>
    <t>Set port groups are not configured to the value of the native VLAN</t>
  </si>
  <si>
    <t>Set port groups are not configured to VLAN values reserved by upstream physical switches</t>
  </si>
  <si>
    <t>Set port groups are not configured to VLAN 4095 except for Virtual Guest Tagging (VGT)</t>
  </si>
  <si>
    <t>Disconnect all unnecessary floppy devices</t>
  </si>
  <si>
    <t>Informational messages from the VM to the VMX file are limited</t>
  </si>
  <si>
    <t xml:space="preserve">Disconnect all unnecessary parallel ports </t>
  </si>
  <si>
    <t xml:space="preserve">Disconnect all unnecessary serial ports </t>
  </si>
  <si>
    <t xml:space="preserve">Disconnect all unnecessary USB devices </t>
  </si>
  <si>
    <t>VMsafe Agent is configured correctly</t>
  </si>
  <si>
    <t>VMsafe Agent Port is configured correctly</t>
  </si>
  <si>
    <t>VMsafe Agent Address is configured correctly</t>
  </si>
  <si>
    <t>Keep ESXi is properly patched</t>
  </si>
  <si>
    <t>Unauthorized modification and disconnection of devices to disabled</t>
  </si>
  <si>
    <t>Bidirectional CHAP authentication for iSCSI traffic is enabled</t>
  </si>
  <si>
    <t>Exception Users list is properly configured</t>
  </si>
  <si>
    <t>ESXi system is in vendor support from Vmware</t>
  </si>
  <si>
    <t>cases a security setting may impact a system's functionality and usability. Consequently, it is important to perform testing to determine the impact</t>
  </si>
  <si>
    <t>To close this finding, please provide a screenshot of the disabled Remote display utilizing VNC with the agency's CAP.</t>
  </si>
  <si>
    <t>To close this finding, please provide a screenshot of VMsafe Agent setting with the agency's CAP.</t>
  </si>
  <si>
    <t>To close this finding, please provide a screenshot of VMsafe Agent Address setting with the agency's CAP.</t>
  </si>
  <si>
    <t>To close this finding, please provide a screenshot of VMsafe Agent Port setting with the agency's CAP.</t>
  </si>
  <si>
    <t>To close this finding, please provide a screenshot showing the rejected vSwitch Forged Transmits policy  setting  with the agency's CAP.</t>
  </si>
  <si>
    <t>To close this finding, please provide a screenshot showing the disabled MOB  setting with the agency's CAP.</t>
  </si>
  <si>
    <t>Added ESXI6.5 and Updated issue code table</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</si>
  <si>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</si>
  <si>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</si>
  <si>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</si>
  <si>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</si>
  <si>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</si>
  <si>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</si>
  <si>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</si>
  <si>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</si>
  <si>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</si>
  <si>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</si>
  <si>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</si>
  <si>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</si>
  <si>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</si>
  <si>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</si>
  <si>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</si>
  <si>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</si>
  <si>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</si>
  <si>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</si>
  <si>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</si>
  <si>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</si>
  <si>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</si>
  <si>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</si>
  <si>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</si>
  <si>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</si>
  <si>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</si>
  <si>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</si>
  <si>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</si>
  <si>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</si>
  <si>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</si>
  <si>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</si>
  <si>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</si>
  <si>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</si>
  <si>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</si>
  <si>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</si>
  <si>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</si>
  <si>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</si>
  <si>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</si>
  <si>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</si>
  <si>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</si>
  <si>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</si>
  <si>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</si>
  <si>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</si>
  <si>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</si>
  <si>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</si>
  <si>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</si>
  <si>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</si>
  <si>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End of General Support:
ESXi 5.0 8/24/2016
ESXi 5.1 8/24/2016
ESXi 5.5 9/19/2018
ESXi 6.0 3/12/2020
ESXi 6.5 11/15/2021
ESXi 6.7 11/15/2021</t>
  </si>
  <si>
    <t>VMware Update Manager is a tool used to automate patch management for vSphere hosts and virtual machines. Creating a baseline for patches is a good way to ensure all hosts are at the same patch level. VMware also publishes advisories on security patches and offers a way to subscribe to email alerts for them.</t>
  </si>
  <si>
    <t>The concept of salting has been introduced to help address concerns system administrators may have over the security implications of TPS. As per the original TPS implementation, multiple virtual machines could share pages when the contents of the pages were same. With the new salting settings, the virtual machines can share pages only if the salt value and contents of the pages are identical. A new host config option Mem.ShareForceSalting is introduced to enable or disable salting.
By default, salting is enabled (Mem.ShareForceSalting=2) and each virtual machine has a different salt. This means page sharing does not occur across the virtual machines (inter-VM TPS) and only happens inside a virtual machine (intra VM).</t>
  </si>
  <si>
    <t>The ESXi firewall is enabled by default and allows ping (ICMP) and communication with DHCP/DNS clients. Access to services should only be allowed by authorized IP addresses/networks.</t>
  </si>
  <si>
    <t>Simple Network Management Protocol (SNMP) can be used to help manage hosts. Many organizations have other means in place of managing hosts and do not need SNMP enabled. If SNMP is needed, it should be configured properly to reduce the risk of misuse or compromise. For example, ESXi supports SNMPv3, which provides stronger security than SNMPv1 or SNMPv2, including key authentication and encryption. It is also important to configure the destination for SNMP traps.</t>
  </si>
  <si>
    <t>The dvfilter network API is used by some products (e.g., VMSafe). If it is not in use, it should not be configured to send network information to a VM.</t>
  </si>
  <si>
    <t>By default, ESXi hosts do not have Certificate Revocation List (CRL) checking available, so expired and revoked SSL certificates must be checked and removed manually.</t>
  </si>
  <si>
    <t>vSphere Authentication Proxy enables ESXi hosts to join a domain without using Active Directory credentials. vSphere Authentication Proxy enhances security for PXE-booted hosts and hosts that are provisioned using Auto Deploy and Host profiles, by removing the need to store Active Directory credentials in the host configuration.
The vSphere Authentication Proxy service binds to an IPv4 address for communication with vCenter Server, and does not support IPv6. The vCenter Server can be on a host machine in an IPv4-only, IPv4/IPv6 mixed-mode, or IPv6-only network environment, but the machine that connects to the vCenter Server through the vSphere Client must have an IPv4 address for the vSphere Authentication Proxy service to work.</t>
  </si>
  <si>
    <t>The health check support in VDS helps you identify and troubleshoot configuration errors in a vSphere Distributed Switch. It is recommended that health check be turned off by default and confirmed that it is turned off when troubleshooting is finished.</t>
  </si>
  <si>
    <t>ESXi can be configured to store log files on an in-memory file system. This occurs when the host's `Syslog.global.LogDir` property is set to a non-persistent location, such as `/scratch.` When this is done, only a single day's worth of logs are stored at any time. Additionally, log files will be reinitialized upon each reboot.</t>
  </si>
  <si>
    <t>By default, each ESXi host has a single "root" admin account that is used for local administration and to connect the host to vCenter Server. Use of this shared account should be limited, and named (non-root) user accounts with admin privileges should be used instead.</t>
  </si>
  <si>
    <t>ESXi can be configured to use a directory service such as Active Directory to manage users and groups. It is recommended that a directory service be used.
**Note:** If the AD group "ESX Admins" (default) is created, all users and groups that are members of this group will have full administrative access to all ESXi hosts in the domain.</t>
  </si>
  <si>
    <t>The vSphere VDS can export Netflow information about traffic crossing the VDS. These exports are not encrypted and can contain information about the virtual network making it easier for a Man in the Middle attack to be executed successfully.</t>
  </si>
  <si>
    <t>Port-level configuration overrides are disabled by default. Once enabled, it allows for different security to be set ignoring what is set at the Port-Group level.</t>
  </si>
  <si>
    <t>Using the VMware DirectPath I/O feature to pass through a PCI or PCIe device to a virtual machine can result in a potential security vulnerability.</t>
  </si>
  <si>
    <t>VM console copy operations should be disabled.</t>
  </si>
  <si>
    <t>VM console drag and drop operations should be disabled.</t>
  </si>
  <si>
    <t>VM console and paste GUI options should be disabled.</t>
  </si>
  <si>
    <t>VM console paste operations should be disabled.</t>
  </si>
  <si>
    <t>View the details of the SSL certificate presented by the ESXi host and determine if it is issued by a trusted CA:
1. Log in to the ESXi Shell, either directly from the DCUI or from an SSH client, as a user with administrator privileges.
2. Review the contents to see if the certs have been backed up.
3. In the directory `/etc/vmware/ssl`, confirm that it contains orig.rui.crt and orig.rui.key
4. In the directory `/etc/vmware/ssl`, confirm that it contains the newer certs renamed to rui.crt and rui.key
Alternatively, you can put the host into maintenance mode, to review the new certificates.</t>
  </si>
  <si>
    <t>To assess if there are expired or revoked SSL certificates on your ESXi server, use the PowerCLI script called out in "[verify-ssl-certificates](http://en-us.sysadmins.lv/Lists/Posts/Post.aspx?List=332991f0-bfed-4143-9eea-f521167d287c&amp;ID=60)".</t>
  </si>
  <si>
    <t>To confirm one or more named user accounts have been established, perform the following for each ESXi host:
1. Connect directly to the ESXi host using the vSphere Client.
2. Login as root or another authorized user.
3. Select Manage, then select the Security &amp; Users tab.
4. Select User and view the local users.
5. Ensure at least one user exists that possesses the following:
 1. The use has been granted shell access.
 2. Select the "Permissions" tab and verify the "Administrator" role has been granted to the user.</t>
  </si>
  <si>
    <t>To verify only authorized users and groups belong to `esxAdminsGroup`, go to Active Directory and review the membership of the group name that is defined by the advanced host setting: `Config.HostAgent.plugins.hostsvc.esxAdminsGroup`.</t>
  </si>
  <si>
    <t>To verify the membership of the "Exception Users" list, perform the following:
1. From the vSphere web client, select the host.
2. Click on "Configure" -&gt; "Settings" -&gt; "System" -&gt; "Security Profile".
3. Scroll down to "Lockdown Mode".
4. Verify that the list of "Exception Users" is correct.</t>
  </si>
  <si>
    <t>To verify unneeded functions are disabled, check that the following are disabled:
1. Unused services in the operating system. For example, if the system runs a file server, Web services should not be running.
2. Unused physical devices, such as CD/DVD drives, floppy drives, and USB adaptors.
3. Screen savers. 
4. X Windows if using a Linux, BSD, or Solaris guest operating system.</t>
  </si>
  <si>
    <t>To verify use of the VM console is properly limited, perform the following steps:
1. From the vSphere Client, select an object in the inventory.
2. Click the Permissions tab to view the user and role pair assignments for that object.
3. Next, navigate to vCenter --&gt; Administration --&gt; Roles.
4. Select the role in question and choose Edit to see which effective privileges are enabled.
5. Verify that only authorized users have a role which allows them a privilege under the Virtual Machine section of the role editor.</t>
  </si>
  <si>
    <t>To verify that all virtual serial ports use secure protocols, check that all configured protocols are from this list:
- ssl - the equivalent of TCP+SSL
- tcp+ssl - SSL over TCP over IPv4 or IPv6
- tcp4+ssl - SSL over TCP over IPv4
- tcp6+ssl - SSL over TCP over IPv6
- telnets - telnet over SSL over TCP</t>
  </si>
  <si>
    <t>To verify that templates are used whenever possible to deploy VMs, confirm that such templates exist, the templates are properly configured, and standard procedures and processes use the templates when appropriate.</t>
  </si>
  <si>
    <t>To verify the configuration, perform the following if dvfilter access should be permitted: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Ensure that the name of the data path kernel is set correctly.
Perform the following to verify the configuration if dvfilter access should not be permitted:
1. Verify that the following is not in the VMX file: `ethernet0.filter1.name = dv-filter1`.</t>
  </si>
  <si>
    <t>Intra-VM means that TPS will de-duplicate identical pages of memory within a virtual machine, but will not share the pages with any other virtual machines. Ensuring the default setting is in place so that page sharing only occurs inside a virtual machine is the best option here.</t>
  </si>
  <si>
    <t>If you configure your host to join an Active Directory domain using Host Profiles the Active Directory credentials are saved in the host profile and are transmitted over the network. To avoid having to save Active Directory credentials in the Host Profile and to avoid transmitting Active Directory credentials over the network use the vSphere Authentication Proxy.</t>
  </si>
  <si>
    <t>vSphere Distributed switch health check once enabled, collects packets that contain information on host#, vds# port#, which an attacker would find useful.</t>
  </si>
  <si>
    <t>Frames with VLAN specified in the port group will have a tag, but frames without a VLAN specified in the port group are not tagged and therefore will end up as belonging to the native VLAN of the physical switch. For example, frames on VLAN 1 from a Cisco physical switch will be untagged, because this is considered as the native VLAN. However, frames from ESXi specified as VLAN 1 will be tagged with a “1”; therefore, traffic from ESXi that is destined for the native VLAN will not be correctly routed (because it is tagged with a “1” instead of being untagged), and traffic from the physical switch coming from the native VLAN will not be visible (because it is not tagged). If the ESXi virtual switch port group uses the native VLAN ID, traffic from those VMs will not be visible to the native VLAN on the switch, because the switch is expecting untagged traffic.</t>
  </si>
  <si>
    <t>If Netflow export is required, verify that all VDS Netflow target systems are approved collectors by confirming the IP's are set correctly.</t>
  </si>
  <si>
    <t>There are cases where unique configurations are needed, but this should be monitored so it is only used when authorized. If overrides are not monitored, anyone who gains access to a VM with a less secure VDS configuration could secretly exploit the broader access.</t>
  </si>
  <si>
    <t>The vulnerability can be triggered by buggy or malicious code running in privileged mode in the guest OS, such as a device driver.</t>
  </si>
  <si>
    <t>An attacker might compromise a VM by making use of the dvfilter API.</t>
  </si>
  <si>
    <t>To properly restrict access to services running on an ESXi host, perform the following from the vSphere web client:
1. Select the host.
2. Go to "Configure" -&gt; "System" -&gt; "Security Profile".
3. In the "Firewall" section, select "Edit...".
4. For each enabled service, (e.g., ssh, vSphere Web Access, http client) provide the range of allowed IP addresses.
5. Click "OK".</t>
  </si>
  <si>
    <t>To properly set the vSphere Authentication Proxy from Web Client directly:
1. Select the host
2. Click on "Configure" -&gt; "Settings" -&gt; "Authentication Services"
3. Click on "Join Domain"
4. Select "Using Proxy Server" radio button.
5. Provide proxy server IP address. 
To properly set the vSphere Authentication Proxy via Host Profiles:
1. Install and configure the Authentication proxy
2. From the vSphere web client, navigate to "Host Profiles"
3. Select the host profile
4. Select "Configure" -&gt; "Edit Host profile"
5. Expand "Security and Services" -&gt; "Security Settings" -&gt; "Authentication Configuration"
6. Select "Active Directory configuration"
7. Set the "Join Domain Method" to "Use vSphere Authentication Proxy to add the host do domain"
8. Provide the IP address of the authentication proxy</t>
  </si>
  <si>
    <t>To create one or more named user accounts (local ESXi user accounts), perform the following using the vSphere client (not the vSphere web client) for each ESXi host:
1. Connect directly to the ESXi host using the vSphere Client.
2. Login as root.
3. Select Manage, then select the Security &amp; Users tab.
4. Select User and view the local users.
5. Add a local user and grant shell access to this user.
6. Select the Host, then select "Actions" and "Permissions".
7. Assign the "Administrator" role to the user.
**Notes:**
1. Even if you add your ESXi host to an Active Directory domain, it is still recommended to add at least one local user account to ensure admins can still login in the event the host ever becomes isolated and unable to access Active Directory.
2. Adding local user accounts can be automated using Host Profiles.</t>
  </si>
  <si>
    <t>To remove unauthorized users and groups belonging to `esxAdminsGroup`, perform the following steps after coordination between vSphere admins and Active Directory admins:
1. Verify the setting of the `esxAdminsGroup` attribute.
2. View the list of members for that Microsoft Active Directory group.
3. Remove all unauthorized users and groups from that group.
If full admin access for the AD ESX admins group is not desired, you can disable this behavior using the advanced host setting: "`Config.HostAgent.plugins.hostsvc.esxAdminsGroupAutoAdd`".</t>
  </si>
  <si>
    <t>To correct the membership of the "Exception Users" list, perform the following:
1. From the vSphere web client, select host.
2. Click on "Configure" -&gt; "Settings" -&gt; "System" -&gt; "Security Profile".
3. Scroll down to "Lockdown Mode".
4. Click "Edit", then click on "Exception Users".
5. Add or delete users as per your organization's requirements.</t>
  </si>
  <si>
    <t>To set a trusted users list for DCUI, perform the following from the vSphere web client:
1. Select the host.
2. Select "Configure" -&gt; "System" -&gt; "Advanced System Settings".
3. Type `DCUI.Access` in the filter.
4. Click on the attribute to highlight it.
5. Click edit.
6. Set the `DCUI.Access` attribute to a comma-separated list of the users who are allowed to override lockdown mode.
7. Click "OK".</t>
  </si>
  <si>
    <t>To change the values of CHAP secrets so they are unique, perform the following:
1. From the vSphere Web Client, navigate to "Hosts".
2. Click on a host.
3. Click on "Configure" -&gt; "Storage" -&gt; "Storage Adapters".
4. Select the iSCSI adapter to configure OR click the green plus symbol to create a new adapter.
5. Under Adapter Details, click the Properties tab and click "Edit" in the Authentication panel.
6. Specify the authentication method.
 - None
 - Use unidirectional CHAP if required by target
 - Use unidirectional CHAP unless prohibited by target
 - Use unidirectional CHAP
 -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Click OK.
11. Click the second to last symbol to rescan the iSCSI adapter.</t>
  </si>
  <si>
    <t>The remediation procedures to properly segregate SAN activity are SAN vendor or product-specific.
In general, with ESXi hosts, use a single-initiator zoning or a single-initiator-single-target zoning. The latter is a preferred zoning practice. Using the more restrictive zoning prevents problems and misconfigurations that can occur on the SAN.</t>
  </si>
  <si>
    <t>To stop using the native VLAN ID for port groups,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</si>
  <si>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To change the VLAN values for port groups to non-reserved values,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</si>
  <si>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To set port groups to values other than 4095 unless VGT is required,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</si>
  <si>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Using the vSphere Web Client, 
1. For each portgroup within each distributed switch
2. Go to "Configure" -&gt; "Settings" -&gt; "Properties".
3. Click "Edit"
4. Go to "Advanced".
5. Disable all "Override port policies".</t>
  </si>
  <si>
    <t>To disable unneeded functions, perform whichever of the following steps are applicable: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</si>
  <si>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To properly limit use of the VM console, perform the following steps:
1. From the vSphere Client, navigate to vCenter --&gt; Administration --&gt; Roles.
2. Create a custom role and choose Edit to enable only the minimum needed effective privileges.
3. Next, select an object in the inventory.
4. Click the Permissions tab to view the user and role pair assignments for that object.
5. Remove any default "Admin" or "Power User" roles, and assign the new custom role as needed.</t>
  </si>
  <si>
    <t>To change current practices so templates are used whenever possible to deploy VMs, perform whichever of the following steps is appropriate:
- Create templates and configure them properly
- Alter standard procedures and processes to use the templates
Also, ensure that the applications do not depend on information specific to the VM to be deployed.</t>
  </si>
  <si>
    <t>To configure a VM to allow dvfilter access, perform the following steps: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Set the name of the data path kernel correctly.
To configure a VM to not allow dvfilter access, perform the following steps: 
1. Remove the following from its VMX file: `ethernet0.filter1.name = dv-filter1`.</t>
  </si>
  <si>
    <t>To configure the VMsafe Agent Address correctly, perform the following steps:
1. If the VM is not being protected by a VMsafe CPU/memory product, remove `vmsafe.agentAddress` from the virtual machine configuration file.
2. If the VM is being protected by a VMsafe CPU/Memory product, set `vmsafe.agentAddress` to the correct value.</t>
  </si>
  <si>
    <t>To configure the VMsafe Agent Port correctly, perform the following steps:
1. If the VM is not being protected by a VMsafe CPU/memory product, remove `vmsafe.agentPort` from the virtual machine configuration file.
2. If the VM is being protected by a VMsafe CPU/Memory product, set `vmsafe.agentPort` to the correct value.</t>
  </si>
  <si>
    <t>To configure the VMsafe Agent correctly, perform the following steps:
1. If the VM is not being protected by a VMsafe CPU/memory product, remove `vmsafe.enable` from the virtual machine configuration file or set it to a value of FALSE.
2. If the VM is being protected by a VMsafe CPU/Memory product, set `vmsafe.enable` to the correct value.</t>
  </si>
  <si>
    <t>1.4</t>
  </si>
  <si>
    <t>2.8</t>
  </si>
  <si>
    <t>2.9</t>
  </si>
  <si>
    <t>7.7</t>
  </si>
  <si>
    <t>7.8</t>
  </si>
  <si>
    <t>8.2.8</t>
  </si>
  <si>
    <t xml:space="preserve">To list all the loaded kernel modules from the ESXi Shell or vCLI, run: "esxcli system module list". For each module, verify the signature by running: `esxcli system module get -m `.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
</t>
  </si>
  <si>
    <t xml:space="preserve">From the vSphere Web Client:
1. Select a host
2. Click "Configure" -&gt; "Settings" -&gt; "System" -&gt; "Advanced System settings".
3. Filter for Mem.ShareForceSalting.
4. Verify that it is set to 2.
Additionally the following PowerCLI command can be used:
Get-VMHost | Get-AdvancedSetting -Name Mem.ShareForceSalting
</t>
  </si>
  <si>
    <t xml:space="preserve">If you utilize a host profile to join the domain, before attaching it verify that the profile has been configured to use the proxy server for joining the host to domains by following these steps:
1. Go to "Home"
2. Click on "Host Profiles"
3. Under "Monitoring" section. Choose the appropriate host profile
4. Expand "Security and Services" -&gt; "Authentication Configuration" -&gt; "Active Directory Configuration".
5. Verify that the "JoinDomain Method" setting is configured to "Use vSphere Authentication Proxy to add the host to
 Domain".
There is no way to audit this using web client if you manually chose to join the host to a domain.
Additionally, the following PowerCLI command may be used:
# Confirm the host profile is using vSphere Authentication proxy to add the host to the domain
Get-VMHost | Select Name, ` @{N="HostProfile";E={$_ | Get-VMHostProfile}}, ` @{N="JoinADEnabled";E={($_ | Get-VmHostProfile).ExtensionData.Config.ApplyProfile.Authentication.ActiveDirectory.Enabled}}, ` @{N="JoinDomainMethod";E={(($_ | Get-VMHostProfile).ExtensionData.Config.ApplyProfile.Authentication.ActiveDirectory | Select -ExpandProperty Policy | Where {$_.Id -eq "JoinDomainMethodPolicy"}).Policyoption.Id}}# Check each host and their domain membership statusGet-VMHost | Get-VMHostAuthentication | Select VmHost, Domain, DomainMembershipStatus
</t>
  </si>
  <si>
    <t xml:space="preserve">Using the vSphere Web Client for each VDS:
1. Select a VDS
2. Go to "Configure" -&gt; "Settings" -&gt; Health check".
3. Click "Edit"
4. Set "VLAN and MTU Check" to "Disabled".
5. Set "Teaming and Failover Check" to "Disabled".
Additionally, the following PowerCLI command can be used:
$vds = Get-VDSwitch
$vds.ExtensionData.Config.HealthCheckConfig
</t>
  </si>
  <si>
    <t xml:space="preserve">To confirm AD is used for local user authentication, perform the following from the vSphere Web Client:
1. Select the host and go to "Manage" -&gt; "Security &amp; Users" -&gt; "Authentication".
2. Ensure the domain settings are in accordance with the user credentials for an AD user that has the rights to join computers to the domain.
Alternately, execute the following PowerCLI command:
# Check each host and their domain membership status
Get-VMHost | Get-VMHostAuthentication | Select VmHost, Domain, DomainMembershipStatus
</t>
  </si>
  <si>
    <t xml:space="preserve">To verify the maximum failed login attempts is set properly, perform the following steps:
1. From the vSphere Web Client, select the host.
2. Click "Configure" -&gt; "Settings" -&gt; "System" -&gt; "Advanced System Settings".
3. Enter "Security.AccountLockFailures" in the filter.
4. Verify that the value for this parameter is 3.
Alternately, the following PowerCLI command may be used:
Get-VMHost | Get-AdvancedSetting -Name Security.AccountLockFailures
</t>
  </si>
  <si>
    <t xml:space="preserve">To verify the account lockout is set to 15 minutes, perform the following:
1. From the vSphere Web Client, select the host.
2. Click "Configure" -&gt; "Settings" -&gt; "System" -&gt; "Advanced System Settings".
3. Enter "Security.AccountUnlockTime" in the filter.
4. Verify that the value for this parameter is set to 900.
Alternately, the following PowerCLI command may be used:
Get-VMHost | Get-AdvancedSetting -Name Security.AccountUnlockTime
</t>
  </si>
  <si>
    <t>To verify the ESXi shell is disabled, perform the following:
1. From the vSphere web client, select the host.
2. Select "Configure" -&gt; "System" -&gt; "Security Profile".
3. Scroll down to "Services".
4. Click "Edit...".
5. Select "ESXi Shell".
6. Verify the Startup Policy is set to "Start and Stop Manually".
Alternately, the following PowerCLI command may be used:
# Check if the ESXi shell is running and set to start
Get-VMHost | Get-VMHostService | Where { $_.key -eq "TSM" } | Select VMHost, Key, Label, Policy, Running, Required
**Note:** A host warning is displayed in the web client whenever the ESXi shell is enabled on a host.</t>
  </si>
  <si>
    <t>To verify SSH is disabled, perform the following:
1. From the vSphere web client, select the host.
2. Select "Configure" -&gt; "System" -&gt; "Security Profile".
3. Scroll down to "Services".
4. Click "Edit...".
5. Select "SSH".
6. Verify the Startup Policy is set to "Start and Stop Manually".
Alternately, the following PowerCLI command may be used:
# Check if SSH is running and set to start
Get-VMHost | Get-VMHostService | Where { $_.key -eq "TSM-SSH" } | Select VMHost, Key, Label, Policy, Running, Required
**Note:** A host warning is displayed in the web client whenever SSH is enabled on a host.</t>
  </si>
  <si>
    <t xml:space="preserve">To verify the policy is set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Promiscuous Mode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</si>
  <si>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 xml:space="preserve">To verify the native VLAN ID is not being used for port groups,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
</t>
  </si>
  <si>
    <t xml:space="preserve">To verify port groups are not using reserved VLAN values,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
</t>
  </si>
  <si>
    <t xml:space="preserve">To verify port groups are not set to 4095 unless VGT is required,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Additionally, the following PowerCLI command may be used:
# List all vSwitches, their Portgroups and VLAN IDs
Get-VirtualPortGroup -Standard | Select virtualSwitch, Name, VlanID
</t>
  </si>
  <si>
    <t xml:space="preserve">Using the vSphere Web Client
1. For each distributed switch
2. Go to "Configure" -&gt; "Settings" -&gt; "NetFlow".
3. Verify that "Collector IP address" and "Collector port" are set correctly.
Additionally, the following PowerCLI command may be used
Get-VDPortgroup | Select Name, VirtualSwitch, @{Name="NetflowEnabled";Expression={$_.Extensiondata.Config.defaultPortConfig.ipfixEnabled.Value}} | Where-Object {$_.NetflowEnabled -eq "True"}
</t>
  </si>
  <si>
    <t xml:space="preserve">Using the vSphere Web Client,
1. For each portgroup within each distributed switch
2. Go to "Configure" -&gt; "Settings" -&gt; "Properties".
3. Verify that all "Override port policies" are "Disabled".
Additionally the following PowerCLI command can be used:
Get-VDPortgroup | Get-VDPortgroupOverridePolicy
</t>
  </si>
  <si>
    <t xml:space="preserve">To verify informational messages are limited to 1 MB, view the virtual machine configuration file and verify that tools.setInfo.sizeLimit is set to `1048576`.
Additionally, the following PowerCLI command may be used:
# List the VMs and their current settings
Get-VM | Get-AdvancedSetting -Name "tools.setInfo.sizeLimit" | Select Entity, Name, Value
</t>
  </si>
  <si>
    <t xml:space="preserve">To verify floppy drives are not connected, confirm that the following parameter is either NOT present or is set to FALSE: floppyX.present
Alternately, the following PowerCLI command may be used:
# Check for Floppy Devices attached to VMs
Get-VM | Get-FloppyDrive | Select Parent, Name, ConnectionState
</t>
  </si>
  <si>
    <t xml:space="preserve">To verify parallel ports are not connected, confirm that the following parameter is either NOT present or is set to FALSE: parallelX.present
Alternately, the following PowerCLI command may be used:
# In this Example you will need to add the functions from this post: http://blogs.vmware.com/vipowershell/2012/05/working-with-vm-devices-in-powercli.html
# Check for Parallel ports attached to VMs
Get-VM | Get-ParallelPort
</t>
  </si>
  <si>
    <t xml:space="preserve">To verify serial ports are not connected, confirm that the following parameter is either NOT present or is set to FALSE: serialX.present
Alternately, the following PowerCLI command may be used:
# In this Example you will need to add the functions from this post: http://blogs.vmware.com/vipowershell/2012/05/working-with-vm-devices-in-powercli.html
# Check for Serial ports attached to VMs
Get-VM | Get-SerialPort
</t>
  </si>
  <si>
    <t xml:space="preserve">To verify USB devices are not connected, confirm that the following parameter is either NOT present or is set to FALSE: usb.present
Alternately, the following PowerCLI command may be used:
# Check for USB Devices attached to VMs
Get-VM | Get-USBDevice
</t>
  </si>
  <si>
    <t xml:space="preserve">To verify unauthorized device modifications and disconnections are prevented, access the virtual machine configuration file and verify that `isolation.device.edit.disable` is set to `TRUE`.
Alternately, the following PowerCLI command may be used:
# List the VMs and their current settings
Get-VM | Get-AdvancedSetting -Name "isolation.device.edit.disable" | Select Entity, Name, Value
</t>
  </si>
  <si>
    <t xml:space="preserve">To verify unauthorized device connections are prevented, access the virtual machine configuration file and verify that `isolation.device.connectable.disable` is set to `TRUE`.
Alternately, the following PowerCLI command may be used:
# List the VMs and their current settings
Get-VM | Get-AdvancedSetting -Name "isolation.device.connectable.disable" | Select Entity, Name, Value
</t>
  </si>
  <si>
    <t>Using the vSphere Web Client:
1. Select each applicable VM
2. Click "Configure" -&gt; "Settings" -&gt; "VM Options".
3. Expand "Advanced Settings".
4. Scroll the list of "Configuration Parameters"
5. Ensure that the desired configuration parameter is present with the desired value.
Additionally, the following PowerCLI command can be used:
# List the VMs and their current settings
Get-VM | Get-AdvancedSetting -Name "pciPassthru*.present" | Select Entity, Name, Value
``</t>
  </si>
  <si>
    <t xml:space="preserve">To verify the VMsafe Agent Address is configured correctly, perform the following steps:
1. If the VM is not being protected by a VMsafe CPU/memory product, verify that `vmsafe.agentAddress` is not present in the virtual machine configuration file.
2. If the VM is being protected by a VMsafe CPU/Memory product, make sure that `vmsafe.agentAddress` in the virtual machine configuration file is set to the correct value.
Alternately, the following PowerCLI command may be used:
# List the VMs and their current settings
Get-VM | Get-AdvancedSetting -Name "vmsafe.agentAddress" | Select Entity, Name, Value
</t>
  </si>
  <si>
    <t xml:space="preserve">To verify the VMsafe Agent Port is configured correctly, perform the following steps:
1. If the VM is not being protected by a VMsafe CPU/memory product, verify that `vmsafe.agentPort` is not present in the virtual machine configuration file.
2. If the VM is being protected by a VMsafe CPU/Memory product, make sure that `vmsafe.agentPort` in the virtual machine configuration file is set to the correct value.
Alternately, the following PowerCLI command may be used:
# List the VMs and their current settings
Get-VM | Get-AdvancedSetting -Name "vmsafe.agentPort" | Select Entity, Name, Value
</t>
  </si>
  <si>
    <t xml:space="preserve">To verify the VMsafe Agent is configured correctly, perform the following steps:
1. If the VM is not being protected by a VMsafe CPU/memory product, verify that `vmsafe.enable` is not present in the virtual machine configuration file or is set to FALSE.
2. If the VM is being protected by a VMsafe CPU/Memory product, make sure that `vmsafe.enable` in the virtual machine configuration file is set to the correct value.
Alternately, the following PowerCLI command may be used:
# List the VMs and their current settings
Get-VM | Get-AdvancedSetting -Name "vmsafe.enable" | Select Entity, Name, Value
</t>
  </si>
  <si>
    <t xml:space="preserve">To verify that VM console copy operations are disabled, verify that the `isolation.tools.copy.disable` option is missing or set to `TRUE`.
Alternately, the following PowerCLI command may be used:
# List the VMs and their current settings
Get-VM | Get-AdvancedSetting -Name "isolation.tools.copy.disable" | Select Entity, Name, Value
</t>
  </si>
  <si>
    <t xml:space="preserve">To verify that VM console drag and drop operations are disabled, verify that `isolation.tools.dnd.disable` is missing or set to `TRUE`.
Alternately, the following PowerCLI command may be used:
# List the VMs and their current settings
Get-VM | Get-AdvancedSetting -Name "isolation.tools.dnd.disable" | Select Entity, Name, Value
</t>
  </si>
  <si>
    <t xml:space="preserve">To verify that VM console and paste GUI options are disabled, verify that `isolation.tools.setGUIOptions.enable` option is missing or set to `FALSE`.
Alternately, the following PowerCLI command may be used:
# List the VMs and their current settings
Get-VM | Get-AdvancedSetting -Name "isolation.tools.setGUIOptions.enable"| Select Entity, Name, Value
</t>
  </si>
  <si>
    <t xml:space="preserve">To verify that VM console paste operations are disabled, verify that `isolation.tools.paste.disable` is missing or set to `TRUE`.
Alternately, the following PowerCLI command may be used:
# List the VMs and their current settings
Get-VM | Get-AdvancedSetting -Name "isolation.tools.paste.disable"| Select Entity, Name, Value
</t>
  </si>
  <si>
    <t xml:space="preserve">To verify that virtual disk wiping is disabled, check the virtual machine configuration file and verify that `isolation.tools.diskWiper.disable` is set to TRUE.
Alternately, the following PowerCLI command may be used:
# List the VMs and their current settings
Get-VM | Get-AdvancedSetting -Name "isolation.tools.diskWiper.disable"| Select Entity, Name, Value
</t>
  </si>
  <si>
    <t xml:space="preserve">To verify that log files will be created more frequently, check the virtual machine configuration file and verify that `log.keepOld` is set to `10`.
Alternately, the following PowerCLI command may be used:
# List the VMs and their current settings
Get-VM | Get-AdvancedSetting -Name "log.keepOld"| Select Entity, Name, Value
</t>
  </si>
  <si>
    <t xml:space="preserve">To verify the maximum log file size is limited properly, check the virtual machine configuration file and confirm that `log.rotateSize` is set to `1024000`.
Alternately, the following PowerCLI command may be used:
# List the VMs and their current settings
Get-VM | Get-AdvancedSetting -Name "log.rotateSize"| Select Entity, Name, Value
</t>
  </si>
  <si>
    <t xml:space="preserve">To enable lockdown mode, perform the following from the vSphere web client:
1. Select the host.
2. Select "Configure" -&gt; "System" -&gt; "Security Profile".
3. Scroll down to "Lockdown Mode".
4. Click "Edit...".
5. Select the "Enable Lockdown Mode" checkbox.
6. Click "OK".
Alternately, run the following PowerCLI command:
# Enable lockdown mode for each host
Get-VMHost | Foreach { $_.EnterLockdownMode() }
</t>
  </si>
  <si>
    <t>PCI and PCIe device passthrough is not disabled</t>
  </si>
  <si>
    <t>PCI and PCIe device passthrough are disabled.</t>
  </si>
  <si>
    <t>VDS health check is not disabled.</t>
  </si>
  <si>
    <t>VDS health check is disabled.</t>
  </si>
  <si>
    <t>Virtual Disributed Switch Netflow traffic is sent to an authorized collector.</t>
  </si>
  <si>
    <t>Virtual Disributed Switch Netflow traffic is not sent to an authorized collector.</t>
  </si>
  <si>
    <t>Port-level configuration overrides is disabled.</t>
  </si>
  <si>
    <t>Port-level configuration overrides is not disabled.</t>
  </si>
  <si>
    <t>To close this finding, please provide a screenshot showing all override port policies has been disabled with the agency's CAP.</t>
  </si>
  <si>
    <t>vSphere Authentication Proxy is used when adding hosts to Active Directory.</t>
  </si>
  <si>
    <t>vSphere Authentication Proxy is not used when adding hosts to Active Directory.</t>
  </si>
  <si>
    <t>Remove unauthorized users and groups belonging to `esxAdminsGroup`. One method to implement the recommended state is to perform the following steps after coordination between vSphere admins and Active Directory admins:
1. Verify the setting of the `esxAdminsGroup` attribute.
2. View the list of members for that Microsoft Active Directory group.
3. Remove all unauthorized users and groups from that group.
If full admin access for the AD ESX admins group is not desired, you can disable this behavior using the advanced host setting: "`Config.HostAgent.plugins.hostsvc.esxAdminsGroupAutoAdd`".</t>
  </si>
  <si>
    <t>To implement the recommended configuration state, run the following PowerCLI command (in the example code, the level is Partner Supported):
# Set the Software AcceptanceLevel for each host
Foreach ($VMHost in Get-VMHost ) {
 $ESXCli = Get-EsxCli -VMHost $VMHost
 $ESXCli.software.acceptance.Set("PartnerSupported")
}.</t>
  </si>
  <si>
    <t>Secure the host by disabling unsigned modules and removing the offending VIBs from the host. 
To implement the recommended configuration state, run the following PowerCLI command:
# To disable a module:
$ESXCli = Get-EsxCli -VMHost "MyHostName_or_IPaddress"
$ESXCli.system.module.set($false, $false, "MyModuleName")
**Note:** evacuate VMs and place the host into maintenance mode before disabling kernel modules.</t>
  </si>
  <si>
    <t>From vSphere Web Client:
1. Select a host
2. Click "Configure" -&gt; "Settings" -&gt; "System" -&gt; "Advanced System settings"
3. Filter for Mem.ShareForceSalting.
4. Click edit
5. Set it to 2.
Additionally, the following PowerCLI command can be used:
Get-VMHost | Get-AdvancedSetting -Name Mem.ShareForceSalting | Set-AdvancedSetting -Value 2.</t>
  </si>
  <si>
    <t>To enable and properly configure NTP synchronization, perform the following from the vSphere web client:
1. Select the host.
2. Click "Configure" -&gt; "System" -&gt; "Time Configuration".
3. Click the "Edit..." button.
4. Click on "Use Network Time Protocol".
5. Provide the names or IP addresses of your NTP servers. Separate servers with commas.
6. If the NTP Service Status is "Stopped", click on "Start".
7. Change the startup policy to "Start and stop with host".
8. Click "OK".
To implement the recommended configuration state,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</si>
  <si>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To disable the MOB, run the following ESXi shell command:
vim-cmd proxysvc/remove_service "/mob" "httpsWithRedirect"
Additionally, the following PowerCLI command may be used:
Get-VMHost | Get-AdvancedSetting -Name Config.HostAgent.plugins.solo.enableMob |Set-AdvancedSetting -value "false"
**Note:** You cannot disable the MOB while a host is in lockdown mode.</t>
  </si>
  <si>
    <t>Disable the MOB. One method to implement the recommended state is to run the following ESXi shell command:
vim-cmd proxysvc/remove_service "/mob" "httpsWithRedirect".</t>
  </si>
  <si>
    <t>Backup and replace the details of the SSL certificate presented by the ESXi host and determine if it is issued by a trusted CA: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Leverage VMware's SSL Certificate Automation Tool to install CA-signed SSL certificates. For more information on this tool, please see [http://kb.vmware.com/kb/2057340](http://kb.vmware.com/kb/2057340).</t>
  </si>
  <si>
    <t>Replace expired and revoked certificates with certificates from a trusted CA. Certificates can be replaced in a number of ways: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**Replace a Default ESI Certificate and Key by Using the vifs Command**
1. Back up the existing certificates.
2. Generate a certificate request following the instructions from the certificate authority.
3. At the command line, use the vifs command to upload the certificate to the appropriate location on the host. 
vifs --server hostname --username username --put rui.crt /host/ssl_cert
vifs --server hostname --username username --put rui.key /host/ssl_key
4. Restart the host.
Alternatively, you can put the host into maintenance mode, install the new certificate, and then use the Direct Console User Interface (DCUI) to restart the management agents.
**Replace A Default ESI Certificate and Key Using HTTP PUT**
1. Back up the existing certificates.
2. In your upload application, process each file as follows:
 1. Open the file.
 2. Publish the file to one of these locations:
Certificates https://hostname/host/ssl_cert
Keys https://hostname/host/ssl_key 
3. The locations /host/ssl\_cert and host/ssl\_key link to the certificate files in /etc/vmware/ssl.
4. Restart the host.</t>
  </si>
  <si>
    <t>To remove the configuration for the dvfilter network API, perform the following from the vSphere web client:
1. Select the host and click "Configure" -&gt; "System" -&gt; "Advanced System Settings".
2. Enter `Net.DVFilterBindIpAddress` in the filter.
3. Set `Net.DVFilterBindIpAddress` to an empty value.
4. If an appliance is being used, make sure the value of this parameter is set to the proper IP address.
5. Make sure the attribute is highlighted, then click the pencil icon.
6. Enter the proper IP address.
7. Click "OK".
To implement the recommended configuration state, run the following PowerCLI command:
# Set Net.DVFilterBindIpAddress to null on all hosts
Get-VMHost HOST1 | Foreach { Set-AdvancedSetting -VMHost $_ -Name Net.DVFilterBindIpAddress -IPValue "" }.</t>
  </si>
  <si>
    <t xml:space="preserve">Using the vSphere Web Client for each VDS:
1. Select a VDS
2. Go to "Configure" -&gt; "Settings" -&gt; Health check".
3. Click "Edit"
4. Set "VLAN and MTU Check" to "Disabled".
5. Set "Teaming and Failover Check" to "Disabled".
Additionally, the following PowerCLI command can be used:
Get-View -ViewType DistributedVirtualSwitch | ?{($_.config.HealthCheckConfig | ?{$_.enable -notmatch "False"})}| %{$_.UpdateDVSHealthCheckConfig(@((New-Object Vmware.Vim.VMwareDVSVlanMtuHealthCheckConfig -property @{enable=0}),(New-Object Vmware.Vim.VMwareDVSTeamingHealthCheckConfig -property @{enable=0})))}.
</t>
  </si>
  <si>
    <t>To implement the recommended configuration state, run the following ESXi shell commands:
# Configure remote Dump Collector Server
esxcli system coredump network set -v [VMK#] -i [DUMP_SERVER] -o [PORT]
# Enable remote Dump Collector
esxcli system coredump network set -e true.</t>
  </si>
  <si>
    <t>To configure persistent logging properly, perform the following from the vSphere web client:
1. Select the host and go to "Configure" -&gt; "System" -&gt; "Advanced System Settings".
2. Enter `Syslog.global.LogDir` in the filter.
3. Set the `Syslog.global.LogDir` to a persistent location specified as [datastorename] path_to_file where the path is relative to the datastore. For example, [datastore1] /systemlogs.
4. Make sure the attribute is highlighted, then click the pencil icon.
Alternatively, run the following PowerCLI command:
# Set Syslog.global.logDir for each host
Get-VMHost | Foreach { Set-AdvancedConfiguration -VMHost $_ -Name Syslog.global.logDir -Value "" }.</t>
  </si>
  <si>
    <t>To configure remote logging properly, perform the following from the vSphere web client:
1. Select the host and click "Configure" -&gt; "System" -&gt; "Advanced System Settings".
2. Enter `Syslog.global.logHost` in the filter.
3. Make sure `Syslog.global.logHost` is highlighted, then click the pencil icon.
4. Set `Syslog.global.logHost` to the hostname or IP address of the central log server.
5. Click "OK".
Alternately, run the following PowerCLI command:
# Set Syslog.global.logHost for each host
Get-VMHost | Foreach { Set-AdvancedSetting -VMHost $_ -Name Syslog.global.logHost -Value "" }
**Note:** When setting a remote log host, it is also recommended to set the "Syslog.global.logDirUnique" to true. You must configure the syslog settings for each host.</t>
  </si>
  <si>
    <t>To use AD for local user authentication, perform the following from the vSphere Web Client:
1. Select the host and go to "Manage" -&gt; "Security &amp; Users" -&gt; "Authentication".
2. Click the "Join Domain" button.
3. Provide the domain name along with the user credentials for an AD user that has the rights to join computers to the domain.
4. Click "OK".
Alternately, run the following PowerCLI command:
# Join the ESXI Host to the Domain
Get-VMHost HOST1 | Get-VMHostAuthentication | Set-VMHostAuthentication -Domain domain.local -User Administrator -Password Passw0rd -JoinDomain 
**Notes**
1. Host Profiles can be used to automate adding hosts to an AD domain.
2. Consider using the vSphere Authentication proxy to avoid transmitting AD credentials over the network.</t>
  </si>
  <si>
    <t>To set the maximum failed login attempts correctly, perform the following steps:
1. From the vSphere Web Client, select the host.
2. Click "Configure" -&gt; "Settings" -&gt; "System" -&gt; "Advanced System Settings".
3. Enter "Security.AccountLockFailures" in the filter.
4. Click "Edit".
5. Set the value for this parameter to 3.
Alternately, use the following PowerCLI command:
Get-VMHost | Get-AdvancedSetting -Name Security.AccountLockFailures | Set-AdvancedSetting -Value 3.</t>
  </si>
  <si>
    <t>To set the account lockout to 15 minutes, perform the following:
1. From the vSphere Web Client, select the host.
2. Click "Configure" -&gt; "Settings" -&gt; "System" -&gt; "Advanced System Settings".
3. Enter "Security.AccountUnlockTime" in the filter.
4. Click "Edit".
5. Set the value for this parameter to 900.
Alternately, use the following PowerCLI command:
Get-VMHost | Get-AdvancedSetting -Name Security.AccountUnlockTime | Set-AdvancedSetting -Value 900.</t>
  </si>
  <si>
    <t>To disable the ESXi shell, perform the following:
1. From the vSphere web client, select the host.
2. Select "Configure" -&gt; "System" -&gt; "Security Profile".
3. Scroll down to "Services".
4. Click "Edit...".
5. Select "ESXi Shell".
6. Click "Stop".
7. Change the Startup Policy to "Start and Stop Manually".
8. Click "OK".
Alternately, use the following PowerCLI command:
# Set the ESXi shell to start manually rather than automatically for all hosts
Get-VMHost | Get-VMHostService | Where { $_.key -eq "TSM" } | Set-VMHostService -Policy Off.</t>
  </si>
  <si>
    <t>To disable SSH, perform the following:
1. From the vSphere web client, select the host.
2. Select "Configure" -&gt; "System" -&gt; "Security Profile".
3. Scroll down to "Services".
4. Click "Edit...".
5. Select "SSH".
6. Click "Stop".
7. Change the Startup Policy to "to Start and Stop Manually".
8. Click "OK".
Alternately, use the following PowerCLI command:
# Set SSH to start manually rather than automatically for all hosts
Get-VMHost | Get-VMHostService | Where { $_.key -eq "TSM-SSH" } | Set-VMHostService -Policy Off.</t>
  </si>
  <si>
    <t>To limit CIM access,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Create a new host user account -Host Local connection required-
New-VMHostAccount -ID ServiceUser -Password 
 -UserAccount.</t>
  </si>
  <si>
    <t>To set the timeout to the desired value, perform the following from the vSphere web client:
1. Select the host.
2. Click "Configure" -&gt; "System" -&gt; "Advanced System Settings".
3. Type `ESXiShellInteractiveTimeOut` in the filter.
4. Click on the attribute to highlight it.
5. Click the pencil icon to edit.
6. Set the attribute to the desired value (`300` seconds or less).
7. Click "OK".
**Note:** A value of 0 disables the ESXi ShellInteractiveTimeOut.
Alternately, use the following PowerCLI command:
# Set Remove UserVars.ESXiShellInteractiveTimeOut to 300 on all hosts
Get-VMHost | Get-AdvancedSetting -Name 'UserVars.ESXiShellInteractiveTimeOut' | Set-AdvancedSetting -Value "300".</t>
  </si>
  <si>
    <t xml:space="preserve">To enable bidirectional CHAP authentication for iSCSI traffic, perform the following:
1. From the vSphere Web Client, navigate to "Hosts and Clusters".
2. Click on a host.
3. Click on "Configure" -&gt; "Storage" -&gt; "Storage Adapters".
4. Select the iSCSI adapter to configure OR click the green plus symbol to create a new adapter.
5. Under Adapter Details, click the Properties tab and click "Edit" in the Authentication panel.
6. Specify authentication method: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11. Click the second to last symbol to rescan the iSCSI adapter.
Alternately, run the following PowerCLI command:
# Set the Chap settings for the Iscsi Adapter
Get-VMHost | Get-VMHostHba | Where {$_.Type -eq "Iscsi"} | Set-VMHostHba # Use desired parameters here
</t>
  </si>
  <si>
    <t>To set the policy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MAC Address Changes to "Reject".
7. Click "OK".
Alternately, perform the following using the ESXi shell:
# esxcli network vswitch standard policy security set -v vSwitch2 -m false.</t>
  </si>
  <si>
    <t xml:space="preserve">Using the vSphere Web Client
1. For each distributed switch
2. Go to "Configure" -&gt; "Settings" -&gt; "NetFlow".
3. Click "Edit"
4. Set the "Collector IP address" and "Collector port" to the organization approved systems.
Additionally, the following PowerCLI command may be used
"# Disable Netfow for a VDPortgroup
$DPortgroup = 
Get-VDPortgroup $DPortGroup | Disable-PGNetflow
#Function for Disable-PGNetflow
#From: http://www.virtu-al.net/2013/07/23/disabling-netflow-with-powercli/
Function Disable-PGNetflow {
 [CmdletBinding()]
 Param (
 [Parameter(ValueFromPipeline=$true)]
 $DVPG
 )
 Process {
 Foreach ($PG in $DVPG) {
 $spec = New-Object VMware.Vim.DVPortgroupConfigSpec
 $spec.configversion = $PG.Extensiondata.Config.ConfigVersion
 $spec.defaultPortConfig = New-Object VMware.Vim.VMwareDVSPortSetting
 $spec.defaultPortConfig.ipfixEnabled = New-Object VMware.Vim.BoolPolicy
 $spec.defaultPortConfig.ipfixEnabled.inherited = $false
 $spec.defaultPortConfig.ipfixEnabled.value = $false
 $PGView = Get-View -Id $PG.Id
 $PGView.ReconfigureDVPortgroup_Task($spec)
 }
 }
}. </t>
  </si>
  <si>
    <t>To limit informational messages to 1 MB, run the following PowerCLI command:
# Add the setting to all VMs
Get-VM | New-AdvancedSetting -Name "tools.setInfo.sizeLimit" -value 1048576.</t>
  </si>
  <si>
    <t>To disconnect all floppy drives from VMs, run the following PowerCLI command:
# Remove all Floppy drives attached to VMs
Get-VM | Get-FloppyDrive | Remove-FloppyDrive
The VM will need to be powered off for this change to take effect.</t>
  </si>
  <si>
    <t>To disconnect all parallel ports from VMs, run the following PowerCLI command:
# In this Example you will need to add the functions from this post: http://blogs.vmware.com/vipowershell/2012/05/working-with-vm-devices-in-powercli.html
# Remove all Parallel Ports attached to VMs
Get-VM | Get-ParallelPort | Remove-ParallelPort
The VM will need to be powered off for this change to take effect.</t>
  </si>
  <si>
    <t>To disconnect all serial ports from VMs, run the following PowerCLI command:
# In this Example you will need to add the functions from this post: http://blogs.vmware.com/vipowershell/2012/05/working-with-vm-devices-in-powercli.html
# Remove all Serial Ports attached to VMs
Get-VM | Get-SerialPort | Remove-SerialPort
The VM will need to be powered off for this change to take effect.</t>
  </si>
  <si>
    <t>To disconnect all USB devices from VMs, run the following PowerCLI command:
# Remove all USB Devices attached to VMs
Get-VM | Get-USBDevice | Remove-USBDevice
The VM will need to be powered off for this change to take effect.</t>
  </si>
  <si>
    <t>Disconnect all USB devices from VMs. One method to implement the recommended state is to run the following PowerCLI command:
# Remove all USB Devices attached to VMs
Get-VM | Get-USBDevice | Remove-USBDevice
The VM will need to be powered off for this change to take effect.</t>
  </si>
  <si>
    <t>To prevent unauthorized device modifications and disconnections, run the following PowerCLI command:
# Add the setting to all VMs
Get-VM | New-AdvancedSetting -Name "isolation.device.edit.disable" -value $true.</t>
  </si>
  <si>
    <t>Prevent unauthorized device modifications and disconnections. One method to implement the recommended state is to run the following PowerCLI command:
# Add the setting to all VMs
Get-VM | New-AdvancedSetting -Name "isolation.device.edit.disable" -value $true.</t>
  </si>
  <si>
    <t>To prevent unauthorized device connections, run the following PowerCLI command:
# Add the setting to all VMs
Get-VM | New-AdvancedSetting -Name "isolation.device.connectable.disable" -value $true.</t>
  </si>
  <si>
    <t>Using the vSphere Web Client:
1. Select each VM
2. Click "Configure" -&gt; "Settings" -&gt; "Virtual Hardware" -&gt;
4. Remove the PCI/PCIe passthrough device.
Additionally, the following PowerCLI command can be used:
# Add the setting to all VMs
Get-VM | New-AdvancedSetting -Name "pciPassthru*.present" -value "".</t>
  </si>
  <si>
    <t>Disable PCI and PCIe device passthrough.  One method to implement the recommended state is to run the following PowerCLI command:
# Add the setting to all VMs
Get-VM | New-AdvancedSetting -Name "pciPassthru*.present" -value "".</t>
  </si>
  <si>
    <t>To configure all virtual serial ports to use secure protocols, change any protocols that are not secure to one of the following:
- ssl - the equivalent of TCP+SSL
- tcp+ssl - SSL over TCP over IPv4 or IPv6
- tcp4+ssl - SSL over TCP over IPv4
- tcp6+ssl - SSL over TCP over IPv6
- telnets - telnet over SSL over TCP/.</t>
  </si>
  <si>
    <t>Disable VM Console Copy operations. One method to implement the recommended state is to run the following PowerCLI command:
# Add the setting to all VMs
Get-VM | New-AdvancedSetting -Name "isolation.tools.copy.disable" -value $true.</t>
  </si>
  <si>
    <t>To explicitly disable VM console copy operations, run the following PowerCLI command:
# Add the setting to all VMs
Get-VM | New-AdvancedSetting -Name "isolation.tools.copy.disable" -value $true.</t>
  </si>
  <si>
    <t>To explicitly disable VM console drag and drop operations, run the following PowerCLI command:
# Add the setting to all VMs
Get-VM | New-AdvancedSetting -Name "isolation.tools.dnd.disable" -value $true.</t>
  </si>
  <si>
    <t>Disable VM Console Drag and Drop operations. One method to implement the recommended state is to run the following PowerCLI command:
# Add the setting to all VMs
Get-VM | New-AdvancedSetting -Name "isolation.tools.dnd.disable" -value $true.</t>
  </si>
  <si>
    <t>To explicitly disable VM console and paste GUI options, run the following PowerCLI command:
# Add the setting to all VMs
Get-VM | New-AdvancedSetting -Name "isolation.tools.setGUIOptions.enable" -value $false.</t>
  </si>
  <si>
    <t>Disable VM Console GUI Options. One method to implement the recommended state is to run the following PowerCLI command:
# Add the setting to all VMs
Get-VM | New-AdvancedSetting -Name "isolation.tools.setGUIOptions.enable" -value $false.</t>
  </si>
  <si>
    <t>To explicitly disable VM console paste operations, run the following PowerCLI command:
# Add the setting to all VMs
Get-VM | New-AdvancedSetting -Name "isolation.tools.paste.disable" -value $true.</t>
  </si>
  <si>
    <t>Disable VM Console Paste operations. One method to implement the recommended state is to run the following PowerCLI command:
# Add the setting to all VMs
Get-VM | New-AdvancedSetting -Name "isolation.tools.paste.disable" -value $true.</t>
  </si>
  <si>
    <t>To implement the recommended configuration state, run the following PowerCLI command:
# Add the setting to all VMs
Get-VM | New-AdvancedSetting -Name "RemoteDisplay.vnc.enabled" -value $false.</t>
  </si>
  <si>
    <t>To implement the recommended configuration state, run the following PowerCLI command:
# Add the setting to all VMs
Get-VM | New-AdvancedSetting -Name "isolation.tools.diskShrink.disable" -value $true.</t>
  </si>
  <si>
    <t>To disable virtual disk wiping, run the following PowerCLI command:
# Add the setting to all VMs
Get-VM | New-AdvancedSetting -Name "isolation.tools.diskWiper.disable" -value $true.</t>
  </si>
  <si>
    <t>Disable virtual disk wiping. One method to implement the recommended state is to run the following PowerCLI command:
# Add the setting to all VMs
Get-VM | New-AdvancedSetting -Name "isolation.tools.diskWiper.disable" -value $true,</t>
  </si>
  <si>
    <t>To set the number of log files to be used to `10`, run the following PowerCLI command:
# Add the setting to all VMs
Get-VM | New-AdvancedSetting -Name "log.keepOld" -value "10".</t>
  </si>
  <si>
    <t>Set the number of log files to be used to `10`. One method to implement the recommended state is to run the following PowerCLI command:
# Add the setting to all VMs
Get-VM | New-AdvancedSetting -Name "log.keepOld" -value "10".</t>
  </si>
  <si>
    <t>To properly limit the maximum log file size, run the following PowerCLI command:
# Add the setting to all VMs
Get-VM | New-AdvancedSetting -Name "log.rotateSize" -value "1024000".</t>
  </si>
  <si>
    <t>Configure ESXI Image Profile VIB acceptance level properly</t>
  </si>
  <si>
    <t>Unauthorized kernel modules are not loaded on the host</t>
  </si>
  <si>
    <t>Configure the default value of individual salt per vm</t>
  </si>
  <si>
    <t>vSphere Authentication Proxy is used when adding hosts to Active Directory</t>
  </si>
  <si>
    <t>Disable VDS health check</t>
  </si>
  <si>
    <t>Disable ESXi shell</t>
  </si>
  <si>
    <t>Enable Lockdown mode</t>
  </si>
  <si>
    <t>Set Virtual Disributed Switch Netflow traffic to be sent to an authorized collector</t>
  </si>
  <si>
    <t>Disable port-level configuration overrides</t>
  </si>
  <si>
    <t>Disconnect all unnecessary serial ports</t>
  </si>
  <si>
    <t>Disconnect all unnecessary USB devices</t>
  </si>
  <si>
    <t>Disable PCI and PCIe device passthrough</t>
  </si>
  <si>
    <t>Configure the number of VM log files properly</t>
  </si>
  <si>
    <t>To correct the SNMP configuration, perform the following from the ESXi Shell or vCLI:
1. If SNMP is not needed, disable it by running: 
esxcli system snmp set --enable false
2. If SNMP is needed, refer to the vSphere Monitoring and Performance guide, chapter 8 for steps to configure it.
Additionally, the following PowerCLI command may be used to implement the configuration:
# Update the host SNMP Configuration (single host connection required)
Get-VmHostSNMP | Set-VMHostSNMP -Enabled:$true -ReadOnlyCommunity ''
**Notes:**
- SNMP must be configured on each ESXi host
- SNMP settings can be configured using Host Profiles.</t>
  </si>
  <si>
    <t xml:space="preserve"> ▪ VMWare ESXi 6.X</t>
  </si>
  <si>
    <t>Configure a centralized location to collect ESXi host core dumps. One method to implement the recommended state is to run the following ESXi shell commands:
# Configure remote Dump Collector Server
esxcli system coredump network set -v [VMK#] -i [DUMP_SERVER] -o [PORT]
# Enable remote Dump Collector
esxcli system coredump network set -e true</t>
  </si>
  <si>
    <t>ESXI6.7-01</t>
  </si>
  <si>
    <t>ESXI6.7-02</t>
  </si>
  <si>
    <t>ESXI6.7-03</t>
  </si>
  <si>
    <t>ESXI6.7-04</t>
  </si>
  <si>
    <t>ESXI6.7-05</t>
  </si>
  <si>
    <t>ESXI6.7-06</t>
  </si>
  <si>
    <t>ESXI6.7-07</t>
  </si>
  <si>
    <t>ESXI6.7-08</t>
  </si>
  <si>
    <t>ESXI6.7-09</t>
  </si>
  <si>
    <t>ESXI6.7-10</t>
  </si>
  <si>
    <t>ESXI6.7-11</t>
  </si>
  <si>
    <t>ESXI6.7-12</t>
  </si>
  <si>
    <t>ESXI6.7-13</t>
  </si>
  <si>
    <t>ESXI6.7-14</t>
  </si>
  <si>
    <t>ESXI6.7-15</t>
  </si>
  <si>
    <t>ESXI6.7-16</t>
  </si>
  <si>
    <t>ESXI6.7-17</t>
  </si>
  <si>
    <t>ESXI6.7-18</t>
  </si>
  <si>
    <t>ESXI6.7-19</t>
  </si>
  <si>
    <t>ESXI6.7-20</t>
  </si>
  <si>
    <t>ESXI6.7-21</t>
  </si>
  <si>
    <t>ESXI6.7-22</t>
  </si>
  <si>
    <t>ESXI6.7-23</t>
  </si>
  <si>
    <t>ESXI6.7-24</t>
  </si>
  <si>
    <t>ESXI6.7-25</t>
  </si>
  <si>
    <t>ESXI6.7-26</t>
  </si>
  <si>
    <t>ESXI6.7-27</t>
  </si>
  <si>
    <t>ESXI6.7-28</t>
  </si>
  <si>
    <t>ESXI6.7-29</t>
  </si>
  <si>
    <t>ESXI6.7-30</t>
  </si>
  <si>
    <t>ESXI6.7-31</t>
  </si>
  <si>
    <t>ESXI6.7-32</t>
  </si>
  <si>
    <t>ESXI6.7-33</t>
  </si>
  <si>
    <t>ESXI6.7-34</t>
  </si>
  <si>
    <t>ESXI6.7-35</t>
  </si>
  <si>
    <t>ESXI6.7-36</t>
  </si>
  <si>
    <t>ESXI6.7-37</t>
  </si>
  <si>
    <t>ESXI6.7-38</t>
  </si>
  <si>
    <t>ESXI6.7-39</t>
  </si>
  <si>
    <t>ESXI6.7-40</t>
  </si>
  <si>
    <t>ESXI6.7-41</t>
  </si>
  <si>
    <t>ESXI6.7-42</t>
  </si>
  <si>
    <t>ESXI6.7-43</t>
  </si>
  <si>
    <t>ESXI6.7-44</t>
  </si>
  <si>
    <t>ESXI6.7-45</t>
  </si>
  <si>
    <t>ESXI6.7-46</t>
  </si>
  <si>
    <t>ESXI6.7-47</t>
  </si>
  <si>
    <t>ESXI6.7-48</t>
  </si>
  <si>
    <t>ESXI6.7-49</t>
  </si>
  <si>
    <t>ESXI6.7-50</t>
  </si>
  <si>
    <t>ESXI6.7-51</t>
  </si>
  <si>
    <t>ESXI6.7-52</t>
  </si>
  <si>
    <t>ESXI6.7-53</t>
  </si>
  <si>
    <t>ESXI6.7-54</t>
  </si>
  <si>
    <t>ESXI6.7-55</t>
  </si>
  <si>
    <t>ESXI6.7-56</t>
  </si>
  <si>
    <t>ESXI6.7-57</t>
  </si>
  <si>
    <t>ESXI6.7-58</t>
  </si>
  <si>
    <t>ESXI6.7-59</t>
  </si>
  <si>
    <t>ESXI6.7-60</t>
  </si>
  <si>
    <t>ESXI6.7-61</t>
  </si>
  <si>
    <t>ESXI6.7-62</t>
  </si>
  <si>
    <t>ESXI6.7-63</t>
  </si>
  <si>
    <t>ESXI6.7-64</t>
  </si>
  <si>
    <t>ESXI6.7-65</t>
  </si>
  <si>
    <t>ESXI6.7-66</t>
  </si>
  <si>
    <t>ESXI6.7-67</t>
  </si>
  <si>
    <t>ESXI6.7-68</t>
  </si>
  <si>
    <t>SCSEM Test Results - ESXI6.7</t>
  </si>
  <si>
    <t>This table calculates all tests in the ESXI6.7 Test Cases Tab</t>
  </si>
  <si>
    <t>Ensure ESXi system is in vendor support from VMware.</t>
  </si>
  <si>
    <t>Leverage the VMware Update Manager to test and apply patches as they become available.</t>
  </si>
  <si>
    <t>Verify Image Profile and VIB Acceptance Levels</t>
  </si>
  <si>
    <t>Verify no unauthorized kernel modules are loaded on the host</t>
  </si>
  <si>
    <t>Ensure proper SNMP configuration</t>
  </si>
  <si>
    <t>Verify Active Directory group membership for the "ESX Admins" group</t>
  </si>
  <si>
    <t>Remove excess members or permissions from the ESX Admins group.</t>
  </si>
  <si>
    <t>Ensure uniqueness of CHAP authentication secrets</t>
  </si>
  <si>
    <t>Ensure that the vSwitch Forged Transmits policy is set to reject</t>
  </si>
  <si>
    <t>Ensure that the vSwitch MAC Address Change policy is set to reject</t>
  </si>
  <si>
    <t>Ensure that the vSwitch Promiscuous Mode policy is set to reject</t>
  </si>
  <si>
    <t>Ensure that port groups are not configured to the value of the native VLAN</t>
  </si>
  <si>
    <t>Ensure that port groups are not configured to VLAN values reserved by upstream physical switches</t>
  </si>
  <si>
    <t>Ensure that port groups are not configured to VLAN 4095 except for Virtual Guest Tagging (VGT)</t>
  </si>
  <si>
    <t>Set DCUI.Access to allow trusted users to override lockdown mode</t>
  </si>
  <si>
    <t>Forged Transmits is set to Reject on each vSwitch</t>
  </si>
  <si>
    <t>Promiscuous Mode is set to Reject on each vSwitch</t>
  </si>
  <si>
    <t>CAP Request Statement (Internal Use Only)</t>
  </si>
  <si>
    <t>VMware Update Manager is a tool used to automate patch management for vSphere hosts and Virtual machines.  Creating a baseline for patches is a good way to ensure all hosts are at the same patch level.</t>
  </si>
  <si>
    <t>The ESXi Image Profiles supports four VIB acceptance levels.  A VIB (vSphere Installation Bundle) is a collection of files that are packaged into an archive.  The VIB contains a signature file that is used to verify the level of trust.</t>
  </si>
  <si>
    <t>ESXi hosts by default do not permit the loading of kernel modules that lack valid digital signatures.  This feature can be overridden which would result in unauthorized kernel modules to be loaded.</t>
  </si>
  <si>
    <t>NTP (Network Time Protocol) synchronization should be configured and enabled on each VMware ESXi host.  Verify that the NTP time server is correct for each host to ensure accurate time for system event logs.</t>
  </si>
  <si>
    <t>The ESXi Firewall is enabled by default and allows ping (ICMP) and communication with DHCP/DNS clients.  Confirm that access to services are only allowed by authorized IP's/networks to protect from outside attacks.</t>
  </si>
  <si>
    <t>The Managed Object Browser (MOB) is a web-based server application that lets you examine objects that exist on the server side.  This is installed and started automatically when vCenter is installed.</t>
  </si>
  <si>
    <t>Verify that SNMP (Simple Network Management Protocol) is configured and that all the settings are correct.  If SNMP is not being used, it should be disabled.  
	NOTE: ESXi supports SNMPv3 which provides stronger security than SNMPv1 or SNMPv2, including key authentication and encryption.</t>
  </si>
  <si>
    <t>Confirm that dvfilter API is not configured if not is use.  If you are using virtual security appliances that leverage this API then configuration may be necessary.</t>
  </si>
  <si>
    <t>In order to configure a centralized location to collect ESXi host core dumps, use the "ESXi Dump Collector".  The VMware vSphere Network Dump Collector service allows for collecting diagnostic information from a host that experiences a critical fault.</t>
  </si>
  <si>
    <t>System logs are required for auditing and diagnostic purposes.  If you do not store system logs permanently, for example on a datastore, they disappear after a reboot.  Ensuring persistent logging is set can prevent the loss of logs on reboot.</t>
  </si>
  <si>
    <t>By default ESXI logs are stored on a local scratch volume or ramdisk.  To preserve logs further configure centralized logging for the ESXI hosts.</t>
  </si>
  <si>
    <t>ESXi can be configured to use a directory service such as Active Directory to manage users and groups.  It is recommended that a directory service be used.</t>
  </si>
  <si>
    <t>The AD group used by vSphere is defined by the esxAdminsGroup attribute.  By default, this attribute is set to "ESX Admins".  All members of the "ESX Admins" group are granted full administrative access to all ESXi hosts in the domain.  Monitor AD for the creation of this group and limit membership to highly trusted users and groups.</t>
  </si>
  <si>
    <t>The ESXi shell should only be enabled when running diagnostics or troubleshooting.  Otherwise, it should be disabled on each host.</t>
  </si>
  <si>
    <t>Disable Secure Shell (SSH) for each ESXi host to prevent remote access to the ESXi shell.  only enable if needed for troubleshooting or diagnostics.</t>
  </si>
  <si>
    <t>Do not provide administrator level access (i.e.  root) to CIM-based hardware monitoring tools or other 3rd party applications.
	Create a service account specific for each CIM application with the minimal needed access for each application.</t>
  </si>
  <si>
    <t>Lockdown mode disables local access to the ESXi host.  All management must be done from vCenter to ensure proper permissions and roles are being applied when using lockdown mode.</t>
  </si>
  <si>
    <t>CHAP (Challenge-Handshake Authentication Protocol) requires both Client and Host to know the secret (Password) to establish connection.  When setting up CHAP ensure each host connects with a unique secret.</t>
  </si>
  <si>
    <t>Use zoning and LUN masking to segregate SAN activity.  For example, zones defined for testing should be managed independently within the SAN so they do not interfere with activity in the production zones.  Similarly, you can set up different zones for different departments.  Zoning must take into account any host groups that have been set up on the SAN device.  LUN masking is a process that makes a LUN available to some hosts and unavailable to other hosts.</t>
  </si>
  <si>
    <t>Grant access to the Virtual Machine console only when needed.  Use custom roles to provide fine grained permissions.</t>
  </si>
  <si>
    <t>Virtual serial ports allow virtual machines to communicate over the network.  Doing so allows you to redirect the virtual serial port connection to a TCP/IP connection on the ESXi host.  If virtual serial ports are needed be sure they are configured to use secure protocols.</t>
  </si>
  <si>
    <t>If Virtual disk shrinking is done repeatedly it will cause the virtual disk to become unavailable resulting in a denial of service.  You can prevent virtual disk shrinking by disabling it.</t>
  </si>
  <si>
    <t>If Virtual disk wiping is done repeatedly, it will cause the virtual disk to become unavailable resulting in a denial of service.  You can prevent virtual disk wiping by disabling it.</t>
  </si>
  <si>
    <t>Configure VM settings to prevent uncontrolled logging.  Virtual machines write troubleshooting information into a virtual machine log file stored on the VMFS volume.  Virtual machine users and processes can abuse logging either on purpose or inadvertently so that large amounts of data flood the log file.  Over time, the log file can consume enough file system space to cause a denial of service.</t>
  </si>
  <si>
    <t>Check to see if there are any revoked SSL certificates on your ESXi server.  If a revoked certificate is found, replace the SSL certificate with a valid TLS certificate.</t>
  </si>
  <si>
    <t>Perform the following:
* Connect directly to the ESXi host using the vSphere Client.  
* Login as root or another authorized user.  
* Select the "Local Users &amp; Groups" tab and view the local users.
* Ensure at least one user exists that posses the following:
* Shell access has been granted to this user.  
* Select the "Permissions" tab and verify the "Administrator" role has been granted to the user.  
* Repeat this for each ESXi hosts.</t>
  </si>
  <si>
    <t>Verify the following are disabled:
* Unused services in the operating system.  For example, if the system runs a file server, make sure to turn off any Web services.
* Unused physical devices, such as CD/DVD drives, floppy drives, and USB adaptors.  This is described in the Removing Unnecessary Hardware Devices section in the ESXI Configuration Guide.
* Screen savers.  X-Windows if using a Linux, BSD, or Solaris guest operating system.</t>
  </si>
  <si>
    <t>Instead of VM console, use native remote management services, such as terminal services and ssh, to interact with virtual machines.  Grant VM console access only when necessary.
* From the vSphere Client, select an object in the inventory.
* Click the Permissions tab to view the user and role pair assignments for that object.
* Next, navigate to Administration Roles section of vCenter.
* Select the role in question and choose edit to see which effective privileges are enabled.
* Only Authorized users should have a role which allows them a privilege under the Virtual Machine Interaction section of the role editor.</t>
  </si>
  <si>
    <t>If the virtual machine is handling the network connection directly (no proxyURI specified), you can use telnet, TCP, and SSL protocols.  The serviceURI must not use one of the following URI schemes:
* tcp - an unencrypted TCP connection (IPv4 or IPv6)
* tcp4 - an unencrypted TCP connection (IPv4 only)
* tcp6 - an unencrypted TCP connection (IPv6 only)
* telnet telnet over TCP without SSL.  The virtual machine and remote system can negotiate and use SSL.
If the virtual machine is handling the network connection directly (no proxyURI specified), you can use telnet, TCP, and SSL protocols.  The serviceURI must use one of the following URI schemes:
* ssl - the equivalent of TCP+SSL
* tcp+ssl - SSL over TCP over IPv4 or IPv6
* tcp4+ssl - SSL over TCP over IPv4
* tcp6+ssl - SSL over TCP over IPv6
* telnet over TCP with SSL.  The virtual machine and remote system can negotiate and use SSL if the remote system supports the telnet authentication option.  If not, the connection uses unencrypted text (plain text)
* telnets - telnet over SSL over TCP.  In this case, SSL negotiation begins immediately and you cannot use the telnet authentication option.</t>
  </si>
  <si>
    <t>VMware is in current general support or extended support.  If in extended support, ensure the agency has purchased extra support</t>
  </si>
  <si>
    <t>The management of CIM application monitoring tools is not implemented correctly.  %include specific failures based on test results and add account names as applicable%</t>
  </si>
  <si>
    <t xml:space="preserve">Unnecessary virtual hosting functionality is enabled.  </t>
  </si>
  <si>
    <t xml:space="preserve">Access to the VMware console is not restricted appropriately.  </t>
  </si>
  <si>
    <t>* Third party VIBs tested by VMware partners are not allowed on the host.  This could include some device drivers, CIM modules, and other add-on software.  Host customization using custom VIBs is not allowed.
* No VMware partner VIBs are allowed on the host, to include non-VMware written device drivers, CIM modules, and other third party software.  Host customization using custom VIBs is not allowed.
* Host customization using custom VIBs is not allowed.</t>
  </si>
  <si>
    <t xml:space="preserve">Log synchronization ensures a timely and accurate review of logs in case of a forensic or incident response investigation.  </t>
  </si>
  <si>
    <t>The MOB will no longer be available for diagnostics.  Some 3rd party tools use this interface to gather information.  Testing should be done after disabling the MOB to verify 3rd party applications are still functioning as expected.
	To re-enable the MOB temporarily:
	vim-cmd proxysvc/add_np_service "/mob" httpsWithRedirect /var/run/vmware/proxy-mob</t>
  </si>
  <si>
    <t>If the host has Verify Certificates enabled, replacing the default certificate might cause vCenter Server to stop managing the host.  Disconnect and reconnect the host if vCenter Server cannot verify the new certificate.</t>
  </si>
  <si>
    <t>Root level accounts are the highest privileged accounts, and should not be used to administer ESXi.  The root or root like account should not be shared.</t>
  </si>
  <si>
    <t>Do not create a user named ALL.  Privileges associated with the name ALL might not be available to all users in some situations.  For example, if a user named ALL has Administrator privileges, a user with READONLY privileges might be able to log in to the host remotely.  This is not the intended behavior.  
	An uppercase character that begins a password does not count toward the number of character classes used.  A number that ends a password does not count toward the number of character classes used.</t>
  </si>
  <si>
    <t>There are some operations, such as backup and troubleshooting, that require direct access to the host.  In these cases Lockdown Mode can be disabled on a temporary basis for specific hosts as needed, and then re-enabled when the task is completed.
	NOTE: Lockdown mode does not apply to users listed in the DCUI.Access list, which by default includes the root user.</t>
  </si>
  <si>
    <t xml:space="preserve">Mutual authentication should be used for all iSCSI targets.  Authentication of targets allows any rouge devices to be stopped from allowing access to the fabric.  </t>
  </si>
  <si>
    <t xml:space="preserve">For mutual authentication, both sides should need to know the secret.  </t>
  </si>
  <si>
    <t>This will prevent VMs from changing their effective MAC address.  This will affect applications that require this functionality.  An example of an application like this is Microsoft Clustering, which requires systems to effectively share a MAC address.  This will also affect how a layer 2 bridge will operate.  This will also affect applications that require a specific MAC address for licensing.  An exception should be made for the port groups that these applications are connected to.</t>
  </si>
  <si>
    <t>This will prevent VMs from changing their effective MAC address.  It will affect applications that require this functionality.  An example of an application like this is Microsoft Clustering, which requires systems to effectively share a MAC address.  This will also affect how a layer 2 bridge will operate.  This will also affect applications that require a specific MAC address for licensing.  An exception should be made for the port groups that these applications are connected to.</t>
  </si>
  <si>
    <t>Native VLAN should not be used due to all items being set to this by default.  SAN segmentation is key to running a segmented but available environment.</t>
  </si>
  <si>
    <t>VLANs for ESXi environments should be unique and not clash with upstream VLAN IDs.  Setting aside VLANs for ESXi environment allows for seamless functionality.</t>
  </si>
  <si>
    <t xml:space="preserve">ESXi comes built in with many legacy devices enabled (floppy, CD, USB) which should be disabled if not used.  </t>
  </si>
  <si>
    <t>Incorrectly configuring this option can negatively impact functionality of tools that use vmsafe API.  It can also prevent VMs from connecting to the network.</t>
  </si>
  <si>
    <t>This is the default setting so functionality remains the same.  If you require copy and paste operations, you must enable them using the vSphere Client.</t>
  </si>
  <si>
    <t>This is the default setting so functionality remains the same.  If you require copy and paste operations, you must enable them using the vSphere Web Client.</t>
  </si>
  <si>
    <t>A more extreme strategy is to disable logging altogether for the virtual machine.  Disabling logging makes troubleshooting challenging and support difficult.  Do not consider disabling logging unless the log file rotation approach proves insufficient.</t>
  </si>
  <si>
    <t>Perform the following from the vSphere web client:
* Select the host 
* Go to "Manage" -&gt; "Settings" -&gt; "System" -&gt; "Security Profile"
* In the "Firewall" section select "Edit...".  
* For each enabled service, (e.g.  ssh, vSphere Web Access, http client) provide a range of allowed IP addresses.
* Click "Ok".</t>
  </si>
  <si>
    <t>Leverage VMware's SSL Certificate Automation Tool to install CA-signed SSL certificates.  For more information on this tool, please see http://kb.vmware.com/kb/2057340.</t>
  </si>
  <si>
    <t>From the vSphere web client:
* Select the host.
* Select "Manage" -&gt; "Settings" -&gt; "System" -&gt; "Advanced System Settings".  
* Type DCUI.Access in the filter.  
* Click on the attribute to highlight it.
* Click the pencil icon to edit.
* Set the DCUI.Access attribute to a comma-separated list of the users who are allowed to override lockdown mode.  
* Click "OK"</t>
  </si>
  <si>
    <t>Perform the following:
* From the vSphere Web Client, navigate to "Hosts".
* Click on a host.
* Click on "Manage" -&gt; "Storage" -&gt; "Storage Adapters".
* Select the iSCSI adapter to configure OR click the green plus symbol to create a new adapter.
* Under Adapter Details, click the Properties tab and click "Edit" in the Authentication panel.
* Specify authentication method.
* 
* None
* Use unidirectional CHAP if required by target
* Use unidirectional CHAP unless prohibited by target
* Use unidirectional CHAP
* Use bidirectional CHAP.
*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 Enter an outgoing CHAP secret to be used as part of authentication.  Use the same secret as your storage side secret.
* If configuring with bidirectional CHAP, specify incoming CHAP credentials.  
* Make sure your outgoing and incoming secrets do not match.
* Click OK.
* Click the second to last symbol to rescan the iSCSI adapter.</t>
  </si>
  <si>
    <t>If the default value of 1 for the native VLAN is being used, the ESXi Server virtual switch port groups should be configured with any value between 2 and 4094.  Otherwise, ensure that the port group is not configured to use whatever value is set for the native VLAN.
* From the vSphere web client select the host.
* On the Manage tab, click Networking, and select Virtual switches.
* Select a standard switch from the list.
* The topology diagram of the switch appears showing the various port groups associated with that switch.
* For each port group on the vSwitch, verify and record the VLAN IDs used.  
* If a VLAN ID change is needed click the name of the port group in the topology diagram of the virtual switch.
* Click the "Edit settings" pencil icon under the topology diagram title.
* In the Properties section, name the port group in the Network Label text field.
* Choose an existing VLAN ID drop-down menu or type in a new one.</t>
  </si>
  <si>
    <t>VLAN ID setting on all port groups should not be set to reserved values of the physical switch.
* From the vSphere web client select the host.
* On the Manage tab, click Networking, and select Virtual switches.
* Select a standard switch from the list.
* The topology diagram of the switch appears showing the various port groups associated with that switch.
* For each port group on the vSwitch, verify and record the VLAN IDs used.  
* If a VLAN ID change is needed click the name of the port group in the topology diagram of the virtual switch.
* Click the "Edit settings" pencil icon under the topology diagram title.
* In the Properties section, name the port group in the Network Label text field.
* Choose an existing VLAN ID drop-down menu or type in a new one.</t>
  </si>
  <si>
    <t>VLAN ID setting on all port groups should not be set to 4095 unless VGT is required.
* From the vSphere web client select the host.
* On the Manage tab, click Networking, and select Virtual switches.
* Select a standard switch from the list.
* The topology diagram of the switch appears showing the various port groups associated with that switch.
* For each port group on the vSwitch, verify and record the VLAN IDs used.  
* If a VLAN ID change is needed click the name of the port group in the topology diagram of the virtual switch.
* Click the "Edit settings" pencil icon under the topology diagram title.
* In the Properties section, name the port group in the Network Label text field.
* Choose an existing VLAN ID drop-down menu or type in a new one.</t>
  </si>
  <si>
    <t>Some of these steps include:
* Disable unused services in the operating system.  For example, if the system runs a file server, make sure to turn off any Web services.
* Disconnect unused physical devices, such as CD/DVD drives, floppy drives, and USB adaptors.  This is described in the Removing Unnecessary Hardware Devices section in the ESXI Configuration Guide.
* Turn off any screen savers.  If using a Linux, BSD, or Solaris guest operating system, do not run the X Window system unless it is necessary.</t>
  </si>
  <si>
    <t>By default the vCenter roles "Virtual Machine Power User" and "Virtual Machine Administrator" have the "Virtual Machine.Interaction.Console Interaction" privilege.  Do not allow unauthorized individuals to have these roles on a virtual machine or folder of virtual machines.
* From the vSphere Client, navigate to Administration Roles section of vCenter.
* Create a custom role and choose edit to enable only the minimum needed effective privileges.
* Next, select an object in the inventory.
* Click the Permissions tab to view the user and role pair assignments for that object.
* Remove any default "Admin" or "Power User" roles and assign the new custom role as needed.</t>
  </si>
  <si>
    <t>Ensure the virtual machine is powered off.
Right-click the virtual machine and select Edit Settings.
On the Hardware tab, click Add.
Select Serial Port and click Next.
Click Connect via Network
Click Server.
In the Port URI field, enter the Uniform Resource Identifier (URI) with the format:
* ssl - the equivalent of TCP+SSL
* tcp+ssl - SSL over TCP over IPv4 or IPv6
* tcp4+ssl - SSL over TCP over IPv4
* tcp6+ssl - SSL over TCP over IPv6
* telnet over TCP with SSL.  The virtual machine and remote system can negotiate and use SSL if the remote system supports the telnet authentication option.  If not, the connection uses unencrypted text (plain text)
* telnets - telnet over SSL over TCP.  In this case, SSL negotiation begins immediately and you cannot use the telnet authentication option.</t>
  </si>
  <si>
    <t>Provide templates for VM creation that contain hardened, patched, and properly configured OS deployments.  If possible, pre-deploy applications in templates as well, although care should be taken that the application doesn't depend upon VM-specific information to be deployed.  In vSphere, you can convert a template to a virtual machine and back again quickly, which makes updating templates quite easy.</t>
  </si>
  <si>
    <t xml:space="preserve">Implement zoning and LUN masking to segment each SAN zone and disk array.  With ESXi hosts, use a single-initiator zoning or a single-initiator-single-target zoning.  </t>
  </si>
  <si>
    <t xml:space="preserve">VMware log size has been set to 1024000 or less.  </t>
  </si>
  <si>
    <t xml:space="preserve">The VMware log size is not set to 1024000 or less.  </t>
  </si>
  <si>
    <t xml:space="preserve">VMware log size has been set to 1024000 or less. </t>
  </si>
  <si>
    <t>Set the shell services timeout to 30 minutes or less</t>
  </si>
  <si>
    <t>The shell services timeout is set for 30 minutes or less.</t>
  </si>
  <si>
    <t>The shell services timeout is not set for 30 minutes or less.</t>
  </si>
  <si>
    <t xml:space="preserve">To set the timeout to the desired value, perform the following from the vSphere web client:
1. Select the host and click "Configure" -&gt; "System" -&gt; "Advanced System Settings".
2. Type `ESXiShellTimeOut` in the filter.
3. Click on the attribute to highlight it.
4. Click the pencil icon to edit.
5. Set the attribute to 1800 seconds (30 minutes) or less.
6. Click "OK".
**Note:** A value of 0 disables the ESXiShellTimeOut. 
Alternately, run the following PowerCLI command:
# Set UserVars.ESXiShellTimeOut to 1800 on all hosts
Get-VMHost | Get-AdvancedSetting -Name 'UserVars.ESXiShellTimeOut' | Set-AdvancedSetting -Value "1800"
</t>
  </si>
  <si>
    <t>Set the DCUI timeout to 1800 seconds or less</t>
  </si>
  <si>
    <t xml:space="preserve">To verify the DCUI timeout setting, perform the following steps:
1. From the vSphere Web Client, select the host.
2. Click "Configure" -&gt; "Settings" -&gt; "System" -&gt; "Advanced System Settings".
3. Enter "UserVars.DcuiTimeOut" in the filter.
4. Verify that the value for this parameter is 1800 seconds or less.
Alternately, the following PowerCLI command may be used:
Get-VMHost | Get-AdvancedSetting -Name UserVars.DcuiTimeOut
</t>
  </si>
  <si>
    <t>The DCUI timeout is set to 1800 seconds or less.</t>
  </si>
  <si>
    <t>The DCUI timeout is not set to 1800 seconds or less.</t>
  </si>
  <si>
    <t xml:space="preserve">To correct the DCUI timeout setting, perform the following steps:
1. From the vSphere Web Client, select the host.
2. Click "Configure" -&gt; "Settings" -&gt; "System" -&gt; "Advanced System Settings".
3. Enter "UserVars.DcuiTimeOut" in the filter.
4. Click "Edit".
5. Set the value for this parameter to 1800 seconds or less.
Alternately, use the following PowerCLI command:
Get-VMHost | Get-AdvancedSetting -Name UserVars.DcuiTimeOut | Set-AdvancedSetting -Value 1800
</t>
  </si>
  <si>
    <t>Disable remote display using the VNC protocol. One method to implement the recommended state is to run the following PowerCLI command:
# Add the setting to all VMs
Get-VM | New-AdvancedSetting -Name "RemoteDisplay.vnc.enabled" -value $false.</t>
  </si>
  <si>
    <t>To close this finding, please provide a screenshot of the "RemoteDisplay.vnc.enabled" setting set to False with the agency's CAP.</t>
  </si>
  <si>
    <t>Employ a process to keep ESXi hosts up to date with patches in accordance with industry-standards and internal guidelines.  VMware Update Manager is an automated tool that can greatly assist with this.  VMware also publishes Advisories on security patches, and offers a way to subscribe to email alerts for them.  The following Power Shell snippet will provide a list of all installed patches:
Foreach ($VMHost in Get-VMHost ) {
 $ESXCli = Get-EsxCli -VMHost $VMHost;
 $ESXCli.software.vib.list() | Select-Object @{N="VMHost"; E={$VMHost}}, Name, AcceptanceLevel, CreationDate, ID, InstallDate, Status, Vendor, Version;
}
Verify if any High or critical CVEs exist: 
https://nvd.nist.gov/vuln/search/results?adv_search=false&amp;form_type=basic&amp;results_type=overview&amp;search_type=last3years&amp;query=ESXi</t>
  </si>
  <si>
    <t>Perform the following to procedure:
* Connect to each ESX/ESXi host using the ESXi Shell or vCLI and execute the command "esxcli software acceptance get" to verify the acceptance level is at either "VMware Certified", "VMware Supported", or "PartnerSupported".
* Connect to each ESX/ESXi host using the vCLI and execute the command "esxcli software vib list" and verify the acceptance level for each VIB is either "VMware Certified", "VMware Supported", or "Partner Supported"
Additionally, the following PowerCLI command may be used:
# List the Software AcceptanceLevel for each host
Foreach ($VMHost in Get-VMHost ) {
 $ESXCli = Get-EsxCli -VMHost $VMHost
 $VMHost | Select Name, @{N="AcceptanceLevel"; E={$ESXCli.software.acceptance.get()}}
}
# List only the vibs which are not at "VMwareCertified" or "VMwareAccepted" or "PartnerSupported" acceptance level 
Foreach ($VMHost in Get-VMHost ) {
 $ESXCli = Get-EsxCli -VMHost $VMHost
 $ESXCli.software.vib.list() | Where { ($_.AcceptanceLevel -ne "VMwareCertified") -and ($_.AcceptanceLevel -ne "VMwareAccepted") -and ($_.AcceptanceLevel -ne "PartnerSupported") }
}</t>
  </si>
  <si>
    <t>Each ESXi host should be monitored for unsigned kernel modules.  To list all the loaded kernel modules from the ESXi Shell or vCLI run: "esxcli system module list".  For each module, verify the signature by running: esxcli system module get -m .  Secure the host by disabling unsigned modules and removing the offending VIBs from the host.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t>
  </si>
  <si>
    <t>Perform the following from the vSphere web client:
* Select the host.
* Click "Manage" -&gt; "Settings" -&gt; "System" -&gt; "Time Configuration".
* Click the "Edit..." button.  
* Verify that the name/IP of your NTP servers is correct.
* Verify that the NTP service startup policy to "Start and stop with host".
Additionally, the following PowerCLI command may be used:
# List the NTP Settings for all hosts
Get-VMHost | Select Name, @{N="NTPSetting";E={$_ | Get-VMHostNtpServer}}</t>
  </si>
  <si>
    <t>To determine if the MOB is enabled run the following command from the ESXi shell:
vim-cmd proxysvc/service_list
The service is running if the following text appears in the list of services:
...
serverNamespace = '/mob',
accessMode = "httpsWithRedirect",
pipeName = "/var/run/vmware/proxy-mod",
...</t>
  </si>
  <si>
    <t>View the details of the SSL / TLS certificate presented by the ESXi host and determine if it is issued by a trusted CA, either commercial or organizational.  
* Log in to the ESXi Shell, either directly from the DCUI or from an SSH client, as a user with administrator privileges.
* In the directory /etc/vmware/ssl, rename the existing certificates using the following commands:
* mv rui.crt orig.rui.crt
* mv rui.key orig.rui.key
* Copy the certificates you want to use to /etc/vmware/ssl.
* Rename the new certificate and key to rui.crt and rui.key.
* Restart the host after you install the new certificate.
Alternatively, you can put the host into maintenance mode, install the new certificate, use the Direct Console User Interface (DCUI) to restart the management agents, and set the host to exit maintenance mode.</t>
  </si>
  <si>
    <t>Perform the following from the ESXi Shell or vCLI:
* Run the following to determine if SNMP is being used:
esxcli system snmp get
* If SNMP is not being used, make sure that it is disabled by running:
 esxcli system snmp set --enable false* If SNMP is being used, refer to the vSphere Monitoring and Performance guide, chapter 8 for steps to configure the required parameters.
Additionally, the following PowerCLI command may be used:
# List the SNMP Configuration of a host (single host connection required)
Get-VMHost | Get-VMHostSnmp</t>
  </si>
  <si>
    <t>If a dvfilter-based network security appliance is not being used on the host, ensure that the following kernel parameter has a blank value: /Net/DVFilterBindIpAddress.
* From the vSphere web client, select the host and click "Manage" -&gt; "Settings" -&gt; "System" -&gt; "Advanced System Settings".  
* Enter Net.DVFilterBindIpAddress in the filter.
* Verify Net.DVFilterBindIpAddress has an empty value.  
* If an appliance is being used, then make sure the value of this parameter is set to the proper IP address.  
Additionally, the following PowerCLI command may be used:
# List Net.DVFilterBindIpAddress for each host
Get-VMHost | Select Name, @{N="Net.DVFilterBindIpAddress";E={$_ | Get-VMHostAdvancedConfiguration Net.DVFilterBindIpAddress | Select -ExpandProperty Values}}</t>
  </si>
  <si>
    <t>Run the following ESXi shell command to determine if the host is configured as prescribed:
esxcli system coredump network get</t>
  </si>
  <si>
    <t>Perform the following from the vSphere web client
* Select the host and go to "Manage" -&gt; "Settings" -&gt; "Advanced System Settings".  
* Enter Syslog.global.LogDir in the filter.  
* Ensure the Syslog.global.LogDir is not set to /scratch or any other non-persistent datastore.
Additionally, the following PowerCLI command may be used:
# List Syslog.global.logDir for each host
Get-VMHost | Select Name, @{N="Syslog.global.logDir";E={$_ | Get-VMHostAdvancedConfiguration Syslog.global.logDir | Select -ExpandProperty Values}}</t>
  </si>
  <si>
    <t>Perform the following:
* Install/Enable a syslog host (i.e vSphere Syslog Collector).  
* From the vSphere web client select the host and click "Manage" -&gt; "Settings" -&gt; "System" -&gt; "Advanced System Settings".
* Enter Syslog.global.logHost in the filter.  
* Verify the Syslog.global.logHost is set to the hostname of your syslog server.  
Additionally, the following PowerCLI command may be used:
# List Syslog.global.logHost for each host
Get-VMHost | Select Name, @{N="Syslog.global.logHost";E={$_ | Get-VMHostAdvancedConfiguration Syslog.global.logHost | Select -ExpandProperty Values}}</t>
  </si>
  <si>
    <t>From the vSphere Web Client:
* Select the host and go to "Manage" -&gt; "Settings" -&gt; "System" -&gt; "Authentication Services".
* Ensure the domain settings are in accordance with the user credentials for an AD user that has the rights to join computers to the domain.  
Execute the following PowerCLI command:
# Check each host and their domain membership status
Get-VMHost | Get-VMHostAuthentication | Select VmHost, Domain, DomainMembershipStatus</t>
  </si>
  <si>
    <t>From Active Directory, monitor the membership of the group name that is defined by the advanced host setting: Config.HostAgent.plugins.hostsvc.esxAdminsGroup.  As with any default group, consider changing this name to avoid possible exploits) and verify only authorized user and group accounts are members of this group.
If full admin access for the AD ESX admins group is not desired you can disable this behavior using the advanced host setting: "Config.HostAgent.plugins.hostsvc.esxAdminsGroupAutoAdd"</t>
  </si>
  <si>
    <t>Perform the following:
* From the vSphere web client select the host.
* Select "Manage" -&gt; "Settings" -&gt; "System" -&gt; "Security Profile".  
* Scroll down to "Services".
* Click "Edit...".  
* Select "ESXi Shell".
* Click "Stop".
* Ensure the Startup Policy is set "Start and Stop Manually"
Additionally, the following PowerCLI command may be used:
# Check if ESXi Shell is running and set to start
Get-VMHost | Get-VMHostService | Where { $_.key -eq "TSM" } | Select VMHost, Key, Label, Policy, Running, Required
NOTE: A host warning is displayed in the web client anytime the ESXi Shell is enabled on a host.</t>
  </si>
  <si>
    <t>Perform the following:
* From the vSphere web client select the host.
* Select "Manage" -&gt; "Settings" -&gt; "System" -&gt; "Security Profile".  
* Scroll down to "Services".
* Click "Edit...".  
* Select "SSH".
* Ensure the Startup Policy is set to "Start and Stop Manually".  
Additionally, the following PowerCLI command may be used:
# Check if SSH is running and set to start
Get-VMHost | Get-VMHostService | Where { $_.key -eq "TSM-SSH" } | Select VMHost, Key, Label, Policy, Running, Required
NOTE: A host warning is displayed in the web client anytime SSH is enabled on a host.</t>
  </si>
  <si>
    <t>* Create a limited-privileged service account for CIM and other 3rd party applications.  
* This account should access the system via vCenter.
* This account needs to be provided with only the "CIM Interaction" privilege.  
* This will enable the account to obtain a CIM ticket, which can then be used to perform both read and write CIM operations on the target host.
* If an account must connect to the host directly, then this account must be granted the full "Administrator" role on the host.  This is not recommended unless required by the monitoring software being used.
Additionally, the following PowerCLI command may be used:
# List all user accounts on the Host -Host Local connection required-
Get-VMHostAccount</t>
  </si>
  <si>
    <t>From the vSphere web client:
* Select the host
* Select "Manage" -&gt; "Settings" -&gt; "System" -&gt; "Security Profile".  
* Scroll down to "Lockdown Mode".
* Click "Edit...".  
* Ensure the "Enable Lockdown Mode" checkbox is checked.
Additionally, the following PowerCLI command may be used:
# To check if Lockdown mode is enabled
Get-VMHost | Select Name,@{N="Lockdown";E={$_.Extensiondata.Config.adminDisabled}}</t>
  </si>
  <si>
    <t>From the vSphere web client:
* Select the host.
* Click "Manage" -&gt; "Settings" -&gt; "System" -&gt; "Advanced System Settings".
* Type ESXiShellInteractiveTimeOut in the filter.  
* Verify that the attribute is set to 1800 (30 minutes) or less.  
NOTE: A value of 0 disables the ESXi ShellInteractiveTimeOut.
It is recommended to set the ESXiShellTimeOut together with ESXiShellInteractiveTimeOut.
Additionally, the following PowerCLI command may be used:
# List UserVars.ESXiShellInteractiveTimeOut for each host
Get-VMHost | Select Name, @{N="UserVars.ESXiShellInteractiveTimeOut";E={$_ | Get-VMHostAdvancedConfiguration UserVars.ESXiShellInteractiveTimeOut | Select -ExpandProperty Values}}</t>
  </si>
  <si>
    <t>From the vSphere web client:
* Select the host and click "Manage" -&gt; "Settings" -&gt; "System" -&gt; "Advanced System Settings".
* Type ESXiShellTimeOut in the filter.  
* Ensure the attribute is set to 1800 seconds (30 minutes) or less.
Additionally, the following PowerCLI command may be used:
# List UserVars.ESXiShellTimeOut in minutes for each host
Get-VMHost | Select Name, @{N="UserVars.ESXiShellTimeOut";E={$_ | Get-VMHostAdvancedConfiguration UserVars.ESXiShellTimeOut | Select -ExpandProperty Values}}</t>
  </si>
  <si>
    <t>Perform the following:
* From the vSphere Web Client, navigate to "Hosts".
* Click on a host.
* Click on "Manage" -&gt; "Storage" -&gt; "Storage Adapters".
* Select the iSCSI adapter.
* Under Adapter Details, click the Properties tab.
* Verify authentication method (Use bidirectional CHAP).
Additionally, the following PowerCLI command may be used:
# List Iscsi Initiator and CHAP Name if defined
Get-VMHost | Get-VMHostHba | Where {$_.Type -eq "Iscsi"} | Select VMHost, Device, ChapType, @{N="CHAPName";E={$_.AuthenticationProperties.ChapName}}</t>
  </si>
  <si>
    <t>* In the vSphere Web Client, navigate to the host.
* "Hosts and Clusters" -&gt; "vCenter" -&gt; host.
* On the Manage tab, click Networking, and select Virtual switches.
* Select a standard switch from the list and click the pencil icon to edit settings.
* Select Security.
* Verify Forged transmits is set to "Reject".
Additionally,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</si>
  <si>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 In the vSphere Web Client, navigate to the host.
* "Hosts and Clusters" -&gt; "vCenter" -&gt; host.
* On the Manage tab, click Networking, and select Virtual switches.
* Select a standard switch from the list and click the pencil icon to edit settings.
* Select Security.
* Verify MAC Address Changes is set to "Reject".
* Click "OK".
 Additionally,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</si>
  <si>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 In the vSphere Web Client, navigate to the host.
* "Hosts and Clusters" -&gt; "vCenter" -&gt; host.
* On the Manage tab, click Networking, and select Virtual switches.
* Select a standard switch from the list and click the pencil icon to edit settings.
* Select Security.
* Verify Promiscuous Mode is set to "Reject".
* Click "OK".
 Additionally,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</si>
  <si>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If the default value of 1 for the native VLAN is being used, the ESXi Server virtual switch port groups should be configured with any value between 2 and 4094.  Otherwise, ensure that the port group is not configured to use whatever value is set for the native VLAN.
* From the vSphere web client select the host.
* On the Manage tab, click Networking, and select Virtual switches.
* Select a standard switch from the list.
* The topology diagram of the switch appears showing the various port groups associated with that switch.
* For each port group on the vSwitch, verify and record the VLAN IDs used.  
Additionally, the following PowerCLI command may be used:
# List all vSwitches, their Portgroups and VLAN IDs
Get-VirtualPortGroup -Standard | Select virtualSwitch, Name, VlanID</t>
  </si>
  <si>
    <t>VLAN ID setting on all port groups should not be set to reserved values of the physical switch.
* From the vSphere web client select the host.
* On the Manage tab, click Networking, and select Virtual switches.
* Select a standard switch from the list.
* The topology diagram of the switch appears showing the various port groups associated with that switch.
* For each port group on the vSwitch, verify and record the VLAN IDs used.  
Additionally, the following PowerCLI command may be used:
# List all vSwitches, their Portgroups and VLAN IDs
Get-VirtualPortGroup -Standard | Select virtualSwitch, Name, VlanID</t>
  </si>
  <si>
    <t>VLAN ID setting on all port groups should not be set to 4095 unless VGT is required.
* From the vSphere web client select the host.
* On the Manage tab, click Networking, and select Virtual switches.
* Select a standard switch from the list.
* The topology diagram of the switch appears showing the various port groups associated with that switch.
* For each port group on the vSwitch, verify and record the VLAN IDs used.
Additionally, the following PowerCLI command may be used:
# List all vSwitches, their Portgroups and VLAN IDs
Get-VirtualPortGroup -Standard | Select virtualSwitch, Name, VlanID</t>
  </si>
  <si>
    <t>Check virtual machine configuration file and verify that tools.setInfo.sizeLimit is set to 1048576.
Additionally, the following PowerCLI command may be used:
# List the VMs and their current settings
Get-VM | Get-AdvancedSetting -Name "tools.setInfo.sizeLimit" | Select Entity, Name, Value</t>
  </si>
  <si>
    <t>Check virtual machine configuration file and verify that isolation.device.edit.disable is set to TRUE.
Additionally, the following PowerCLI command may be used:
# List the VMs and their current settings
Get-VM | Get-AdvancedSetting -Name "isolation.device.edit.disable" | Select Entity, Name, Value</t>
  </si>
  <si>
    <t>Check virtual machine configuration file and verify that isolation.device.connectable.disable is set to TRUE.
Additionally, the following PowerCLI command may be used:
# List the VMs and their current settings
Get-VM | Get-AdvancedSetting -Name "isolation.device.connectable.disable" | Select Entity, Name, Value</t>
  </si>
  <si>
    <t>If a VM is supposed to be protected:
* Verify that the following in its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 Ensure that the name of the data path kernel is set correctly.
If a VM is not supposed to be protected:
* Verify that the following is not in its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t>
  </si>
  <si>
    <t>Check virtual machine configuration and verify that isolation.tools.copy.disable option is missing or set to TRUE.
Additionally, the following PowerCLI command may be used:
# List the VMs and their current settings
Get-VM | Get-AdvancedSetting -Name "isolation.tools.copy.disable" | Select Entity, Name, Value</t>
  </si>
  <si>
    <t>Check virtual machine configuration and verify that isolation.tools.dnd.disable is missing or set to TRUE.
Additionally, the following PowerCLI command may be used:
# List the VMs and their current settings
Get-VM | Get-AdvancedSetting -Name "isolation.tools.dnd.disable" | Select Entity, Name, Value</t>
  </si>
  <si>
    <t>Check virtual machine configuration and verify that isolation.tools.setGUIOptions.enable option is missing or set to FALSE.
Additionally, the following PowerCLI command may be used:
# List the VMs and their current settings
Get-VM | Get-AdvancedSetting -Name "isolation.tools.setGUIOptions.enable"| Select Entity, Name, Value</t>
  </si>
  <si>
    <t>Check virtual machine configuration and verify that isolation.tools.paste.disable is missing or set to TRUE.
Additionally, the following PowerCLI command may be used:
# List the VMs and their current settings
Get-VM | Get-AdvancedSetting -Name "isolation.tools.paste.disable"| Select Entity, Name, Value</t>
  </si>
  <si>
    <t>Check virtual machine configuration and verify that RemoteDisplay.vnc.enabled is missing or set to FALSE.
Additionally, the following PowerCLI command may be used:
# List the VMs and their current settings
Get-VM | Get-AdvancedSetting -Name "RemoteDisplay.vnc.enabled" | Select Entity, Name, Value</t>
  </si>
  <si>
    <t>Check virtual machine configuration file and verify that isolation.tools.diskShrink.disable is set to TRUE.
Additionally, the following PowerCLI command may be used:
# List the VMs and their current settings
Get-VM | Get-AdvancedSetting -Name "isolation.tools.diskShrink.disable"| Select Entity, Name, Value</t>
  </si>
  <si>
    <t>Check virtual machine configuration file and verify that isolation.tools.diskWiper.disable is set to TRUE.
Additionally, the following PowerCLI command may be used:
# List the VMs and their current settings
Get-VM | Get-AdvancedSetting -Name "isolation.tools.diskWiper.disable"| Select Entity, Name, Value</t>
  </si>
  <si>
    <t>Check virtual machine configuration file and verify that log.keepOld is set to 10.
Additionally, the following PowerCLI command may be used:
# List the VMs and their current settings
Get-VM | Get-AdvancedSetting -Name "log.keepOld"| Select Entity, Name, Value</t>
  </si>
  <si>
    <t>Check virtual machine configuration file and verify that log.rotateSize is set to 1024000.
Additionally, the following PowerCLI command may be used:
# List the VMs and their current settings
Get-VM | Get-AdvancedSetting -Name "log.rotateSize"| Select Entity, Name, Value</t>
  </si>
  <si>
    <t xml:space="preserve">Enable lockdown mode. One method to implement the recommended state is to perform the following from the vSphere web client:
1. Select the host.
2. Select "Configure" -&gt; "System" -&gt; "Security Profile".
3. Scroll down to "Lockdown Mode".
4. Click "Edit...".
5. Select the "Enable Lockdown Mode" checkbox.
6. Click "OK".
Alternately, run the following PowerCLI command:
# Enable lockdown mode for each host
Get-VMHost | Foreach { $_.EnterLockdownMode() }
</t>
  </si>
  <si>
    <t>Correct the membership of the "Exception Users" list. One method to implement the recommended state is to perform the following:
1. From the vSphere web client, select host.
2. Click on "Configure" -&gt; "Settings" -&gt; "System" -&gt; "Security Profile".
3. Scroll down to "Lockdown Mode".
4. Click "Edit", then click on "Exception Users".
5. Add or delete users as per your organization's requirements.</t>
  </si>
  <si>
    <t xml:space="preserve">Set the maximum failed login attempts correctly. One method to implement the recommended state is to perform the following steps:
1. From the vSphere Web Client, select the host.
2. Click "Configure" -&gt; "Settings" -&gt; "System" -&gt; "Advanced System Settings".
3. Enter "Security.AccountLockFailures" in the filter.
4. Click "Edit".
5. Set the value for this parameter to 3.
Alternately, use the following PowerCLI command:
Get-VMHost | Get-AdvancedSetting -Name Security.AccountLockFailures | Set-AdvancedSetting -Value 3
</t>
  </si>
  <si>
    <t xml:space="preserve">Set the account lockout to 15 minutes. One method to implement the recommended state is to perform the following:
1. From the vSphere Web Client, select the host.
2. Click "Configure" -&gt; "Settings" -&gt; "System" -&gt; "Advanced System Settings".
3. Enter "Security.AccountUnlockTime" in the filter.
4. Click "Edit".
5. Set the value for this parameter to 900.
Alternately, use the following PowerCLI command:
Get-VMHost | Get-AdvancedSetting -Name Security.AccountUnlockTime | Set-AdvancedSetting -Value 900
</t>
  </si>
  <si>
    <t xml:space="preserve">Correct the DCUI timeout setting. One method to implement the recommended state is to perform the following steps:
1. From the vSphere Web Client, select the host.
2. Click "Configure" -&gt; "Settings" -&gt; "System" -&gt; "Advanced System Settings".
3. Enter "UserVars.DcuiTimeOut" in the filter.
4. Click "Edit".
5. Set the value for this parameter to 600 seconds or less.
Alternately, use the following PowerCLI command:
Get-VMHost | Get-AdvancedSetting -Name UserVars.DcuiTimeOut | Set-AdvancedSetting -Value 600
</t>
  </si>
  <si>
    <t xml:space="preserve">Disable the ESXi shell. One method to implement the recommended state is to perform the following:
1. From the vSphere web client, select the host.
2. Select "Configure" -&gt; "System" -&gt; "Security Profile".
3. Scroll down to "Services".
4. Click "Edit...".
5. Select "ESXi Shell".
6. Click "Stop".
7. Change the Startup Policy to "Start and Stop Manually".
8. Click "OK".
Alternately, use the following PowerCLI command:
# Set the ESXi shell to start manually rather than automatically for all hosts
Get-VMHost | Get-VMHostService | Where { $_.key -eq "TSM" } | Set-VMHostService -Policy Off
</t>
  </si>
  <si>
    <t xml:space="preserve">Disable SSH. One method to implement the recommended state is to perform the following:
1. From the vSphere web client, select the host.
2. Select "Configure" -&gt; "System" -&gt; "Security Profile".
3. Scroll down to "Services".
4. Click "Edit...".
5. Select "SSH".
6. Click "Stop".
7. Change the Startup Policy to "to Start and Stop Manually".
8. Click "OK".
Alternately, use the following PowerCLI command:
# Set SSH to start manually rather than automatically for all hosts
Get-VMHost | Get-VMHostService | Where { $_.key -eq "TSM-SSH" } | Set-VMHostService -Policy Off
</t>
  </si>
  <si>
    <t>Set a trusted users list for DCUI. One method to implement the recommended state is to perform the following from the vSphere web client:
1. Select the host.
2. Select "Configure" -&gt; "System" -&gt; "Advanced System Settings".
3. Type `DCUI.Access` in the filter.
4. Click on the attribute to highlight it.
5. Click edit.
6. Set the `DCUI.Access` attribute to a comma-separated list of the users who are allowed to override lockdown mode.
7. Click "OK".</t>
  </si>
  <si>
    <t xml:space="preserve">Set the policy to reject forged transmissions. One method to implement the recommended state is to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Forged transmits to "Reject".
7. Click "OK".
Alternately, the following ESXi shell command may be used:
# esxcli network vswitch standard policy security set -v vSwitch2 -f false
</t>
  </si>
  <si>
    <t xml:space="preserve">Set the policy to reject. One method to implement the recommended state is to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MAC Address Changes to "Reject".
7. Click "OK".
Alternately, perform the following using the ESXi shell:
# esxcli network vswitch standard policy security set -v vSwitch2 -m false
</t>
  </si>
  <si>
    <t>Stop using the native VLAN ID for port groups. One method to implement the recommended state is to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</si>
  <si>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Change the VLAN values for port groups to non-reserved values. One method to implement the recommended state is to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</si>
  <si>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Set port groups to values other than 4095 unless VGT is required. One method to implement the recommended state is to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</si>
  <si>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Disconnect all floppy drives from VMs. One method to implement the recommended state is to run the following PowerCLI command:
# Remove all Floppy drives attached to VMs
Get-VM | Get-FloppyDrive | Remove-FloppyDrive
The VM will need to be powered off for this change to take effect.</t>
  </si>
  <si>
    <t>Use AD for local user authentication. One method to implement the recommended state is to perform the following from the vSphere Web Client:
1. Select the host and go to "Manage" -&gt; "Security &amp; Users" -&gt; "Authentication".
2. Click the "Join Domain" button.
3. Provide the domain name along with the user credentials for an AD user that has the rights to join computers to the domain.
4. Click "OK".
Alternately, run the following PowerCLI command:
# Join the ESXI Host to the Domain
Get-VMHost HOST1 | Get-VMHostAuthentication | Set-VMHostAuthentication -Domain domain.local -User Administrator -Password Passw0rd -JoinDomain 
**Notes**:
1. Host Profiles can be used to automate adding hosts to an AD domain.
2. Consider using the vSphere Authentication proxy to avoid transmitting AD credentials over the network.</t>
  </si>
  <si>
    <t xml:space="preserve">Enable bidirectional CHAP authentication for iSCSI traffic. One method to implement the recommended state is to perform the following:
1. From the vSphere Web Client, navigate to "Hosts and Clusters".
2. Click on a host.
3. Click on "Configure" -&gt; "Storage" -&gt; "Storage Adapters".
4. Select the iSCSI adapter to configure OR click the green plus symbol to create a new adapter.
5. Under Adapter Details, click the Properties tab and click "Edit" in the Authentication panel.
6. Specify authentication method: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11. Click the second to last symbol to rescan the iSCSI adapter.
Alternately, run the following PowerCLI command:
# Set the Chap settings for the Iscsi Adapter
Get-VMHost | Get-VMHostHba | Where {$_.Type -eq "Iscsi"} | Set-VMHostHba # Use desired parameters here
</t>
  </si>
  <si>
    <t>Change the values of CHAP secrets so they are unique. One method to implement the recommended state is to perform the following:
1. From the vSphere Web Client, navigate to "Hosts".
2. Click on a host.
3. Click on "Configure" -&gt; "Storage" -&gt; "Storage Adapters".
4. Select the iSCSI adapter to configure OR click the green plus symbol to create a new adapter.
5. Under Adapter Details, click the Properties tab and click "Edit" in the Authentication panel.
6. Specify the authentication method.
 - None
 - Use unidirectional CHAP if required by target
 - Use unidirectional CHAP unless prohibited by target
 - Use unidirectional CHAP
 -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Click OK.
11. Click the second to last symbol to rescan the iSCSI adapter.</t>
  </si>
  <si>
    <t>Properly limit the maximum log file size to 1024000 or less. One method to implement the recommended state is to run the following PowerCLI command:
# Add the setting to all VMs
Get-VM | New-AdvancedSetting -Name "log.rotateSize" -value "1024000".</t>
  </si>
  <si>
    <t>Zoning and LUN masking are not used to segment virtual machines.</t>
  </si>
  <si>
    <t>Implement zoning and LUN masking to segment each SAN zone and disk array.  With ESXi hosts, use a single-initiator zoning or a single-initiator-single-target zoning.</t>
  </si>
  <si>
    <t>To close this finding, please provide a screenshot of the disabled VLAN, MTU, Teaming, and Failover Check settings with the agency's CAP.</t>
  </si>
  <si>
    <t>The list of users who can override lockdown mode is restricted to "Exception Users" only.</t>
  </si>
  <si>
    <t>Configure SNMPv3 to provide security to ESXi management.  One method to implement the recommended state is to use PowerCLI to implement the following:
# Update the host SNMP Configuration (single host connection required)
Get-VmHostSNMP | Set-VMHostSNMP -Enabled:$true -ReadOnlyCommunity ''</t>
  </si>
  <si>
    <t xml:space="preserve">To confirm access to services running on an ESXi host is properly restricted, perform the following from the vSphere web client:
1. Select the host.
2. Go to "Configure" -&gt; "System" -&gt; "Security Profile".
3. In the "Firewall" section, select "Edit...".
4. For each enabled service, (e.g., ssh, vSphere Web Access, http client) check to see if the specified allowed IP addresses are correct.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
</t>
  </si>
  <si>
    <t>Disconnect all parallel ports from VMs. One method to implement the recommended state is run the following PowerCLI command:
Get-VM | Get-ParallelPort | Remove-ParallelPort
The VM will need to be powered off for this change to take effect.</t>
  </si>
  <si>
    <t>To close this finding, please provide a screenshot showing unnecessary parallel ports have been disabled, along with a narrative justification for those in use with the agency's CAP.</t>
  </si>
  <si>
    <t>To close this finding, please provide a screenshot showing unnecessary serial ports have been disabled, along with a narrative justification for those in use with the agency's CAP.</t>
  </si>
  <si>
    <t>Disconnect all serial ports from VMs. One method to implement the recommended state is to run the following PowerCLI command:
Get-VM | Get-SerialPort | Remove-SerialPort
The VM will need to be powered off for this change to take effect.</t>
  </si>
  <si>
    <t>To close this finding, please provide a screenshot showing unnecessary floppy devices have been disabled, along with a narrative justification for those in use with the agency's CAP.</t>
  </si>
  <si>
    <t>Disconnect all floppy drives from VMs. One method to implement the recommended state is run the following PowerCLI command:
Get-VM | Get-FloppyDrive | Remove-FloppyDrive
The VM will need to be powered off for this change to take effect.</t>
  </si>
  <si>
    <t>Restrict access to services running on an ESXi host. One method to implement the recommended state is to perform the following from the vSphere web client:
1) Select the host.
2) Go to "Configure" -&gt; "System" -&gt; "Security Profile".
3) In the "Firewall" section, select "Edit...".
4) For each enabled service, (e.g., ssh, vSphere Web Access, http client) provide the range of allowed IP addresses.
5) Click "OK".</t>
  </si>
  <si>
    <t xml:space="preserve">Properly configure DVFilter for use within the agency network, perform the following from the vSphere web client:
1) Select the host and click "Configure" -&gt; "System" -&gt; "Advanced System Settings".
2) Enter `Net.DVFilterBindIpAddress` in the filter.
3) Set `Net.DVFilterBindIpAddress` to an empty value.
4) If an appliance is being used, make sure the value of this parameter is set to the proper IP address.
5) Make sure the attribute is highlighted, then click the pencil icon.
6) Enter the proper IP address.
7) Click "OK".
</t>
  </si>
  <si>
    <t>Configure the VMsafe Agent Port correctly. One method to implement the recommended state is to perform the following:
1) If the VM is not being protected by a VMsafe CPU/memory product, remove `vmsafe.agentPort` from the virtual machine configuration file.
2) If the VM is being protected by a VMsafe CPU/Memory product, set `vmsafe.agentPort` to the correct value.</t>
  </si>
  <si>
    <t>Configure the VMsafe Agent correctly. One method to implement the recommended state is to perform the following:
1) If the VM is not being protected by a VMsafe CPU/memory product, remove `vmsafe.enable` from the virtual machine configuration file or set it to a value of FALSE.
2) If the VM is being protected by a VMsafe CPU/Memory product, set `vmsafe.enable` to the correct value.</t>
  </si>
  <si>
    <t>Configure the VMsafe Agent Address correctly. One method to implement the recommended state is to perform the following:
1) If the VM is not being protected by a VMsafe CPU/memory product, remove `vmsafe.agentAddress` from the virtual machine configuration file.
2) If the VM is being protected by a VMsafe CPU/Memory product, set `vmsafe.agentAddress` to the correct value.</t>
  </si>
  <si>
    <t>To close this finding, please provide a screenshot showing accounts lock after 3 consecutive invalid attempts with the agency's CAP.</t>
  </si>
  <si>
    <t>Implement vSphere Installation Bundles (VIBs) that are VMware certified, supported or partner supported. One method to implement the recommended state is to run the following ESXCLI command on each host that contains FTI: 
# Set the Software AcceptanceLevel for each host
Foreach ($VMHost in Get-VMHost ) {
 $ESXCli = Get-EsxCli -VMHost $VMHost
 $ESXCli.software.acceptance.Set("PartnerSupported")
}.</t>
  </si>
  <si>
    <t>Implement digitally signed VMware ESXi kernel modules.  One method to implement the recommended state is to run the following ESXCLI command on each host that contains FTI: 
ble a module:
$ESXCli = Get-EsxCli -VMHost "MyHostName_or_IPaddress"
$ESXCli.system.module.set($false, $false, "MyModuleName").</t>
  </si>
  <si>
    <t>Disable virtual disk shrinking. One method to implement the recommended state is to run the following PowerCLI command:
# Add the setting to all VMs
Get-VM | New-AdvancedSetting -Name "isolation.tools.diskShrink.disable" -value $true/.</t>
  </si>
  <si>
    <t>Set port groups to values other than 4095 unless VGT is required. One method to implement the recommended state is using the vSphere Web Client: 
1)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7)Click the "Edit settings" pencil icon under the topology diagram title.
8) In the Properties section, name the port group in the Network Label text field.
9) Choose an existing VLAN ID drop-down menu or type in a new one.</t>
  </si>
  <si>
    <t>Stop using the native VLAN ID for port groups. One method to implement the recommended state is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</si>
  <si>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Change the VLAN values for port groups to non-reserved values. One method to implement the recommended state is using the vSphere Web Client: 
1)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</si>
  <si>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To change the values of CHAP secrets so they are unique. One method to implement the recommended state is perform the following:
1) From the vSphere Web Client, navigate to "Hosts".
2) Click on a host.
3) Click on "Configure" -&gt; "Storage" -&gt; "Storage Adapters".
4) Select the iSCSI adapter to configure OR click the green plus symbol to create a new adapter.
5) Under Adapter Details, click the Properties tab and click "Edit" in the Authentication panel.
6) Specify the authentication method.
 - None
 - Use unidirectional CHAP if required by target
 - Use unidirectional CHAP unless prohibited by target
 - Use unidirectional CHAP
 -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Click OK.
11) Click the second to last symbol to rescan the iSCSI adapter.</t>
  </si>
  <si>
    <t>Limit informational messages to 1 MB.  One method to implement the recommended state is run the following PowerCLI command:
# Add the setting to all VMs
Get-VM | New-AdvancedSetting -Name "tools.setInfo.sizeLimit" -value 1048576).</t>
  </si>
  <si>
    <t>Implement Active Directory for local user authentication.  One method to implement the recommended state is to perform the following from the vSphere web client:  
1) Select the host and go to "Manage" -&gt; "Security &amp; Users" -&gt; "Authentication".
2) Click the "Join Domain" button.
3) Provide the domain name along with the user credentials for an AD user that has the rights to join computers to the domain.
4) Click "OK".</t>
  </si>
  <si>
    <t>Each ESXi host should be monitored for unsigned kernel modules. To list all the loaded kernel modules from the ESXi Shell or vCLI run: "esxcli system module list". For each module, verify the signature by running: esxcli system module get -m . Secure the host by disabling unsigned modules and removing the offending VIBs from the host.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t>
  </si>
  <si>
    <t>Check the virtual machine configuration file and confirm that `log.rotateSize` is set to `1024000`.
Alternately, the following PowerCLI command may be used:
# List the VMs and their current settings
Get-VM | Get-AdvancedSetting -Name "log.rotateSize"| Select Entity, Name, Value.</t>
  </si>
  <si>
    <t>Check the virtual machine configuration file and verify that `log.keepOld` is set to `10`.
Alternately, the following PowerCLI command may be used:
# List the VMs and their current settings
Get-VM | Get-AdvancedSetting -Name "log.keepOld"| Select Entity, Name, Value.</t>
  </si>
  <si>
    <t>Check virtual machine configuration file and verify that `isolation.tools.diskWiper.disable` is set to TRUE.
Alternately, the following PowerCLI command may be used:
# List the VMs and their current settings
Get-VM | Get-AdvancedSetting -Name "isolation.tools.diskWiper.disable"| Select Entity, Name, Value.</t>
  </si>
  <si>
    <t>Check virtual machine configuration file and verify that `isolation.tools.diskShrink.disable` is set to `TRUE`.
Additionally, the following PowerCLI command may be used:
# List the VMs and their current settings
Get-VM | Get-AdvancedSetting -Name "isolation.tools.diskShrink.disable"| Select Entity, Name, Value.</t>
  </si>
  <si>
    <t>Check virtual machine configuration and verify that `RemoteDisplay.vnc.enabled` is missing or set to `FALSE`.
Additionally, the following PowerCLI command may be used:
# List the VMs and their current settings
Get-VM | Get-AdvancedSetting -Name "RemoteDisplay.vnc.enabled" | Select Entity, Name, Value.</t>
  </si>
  <si>
    <t>Verify that `isolation.tools.paste.disable` is missing or set to `TRUE`.
Alternately, the following PowerCLI command may be used:
# List the VMs and their current settings
Get-VM | Get-AdvancedSetting -Name "isolation.tools.paste.disable"| Select Entity, Name, Value.</t>
  </si>
  <si>
    <t>Verify that `isolation.tools.setGUIOptions.enable` option is missing or set to `FALSE`.
Alternately, the following PowerCLI command may be used:
# List the VMs and their current settings
Get-VM | Get-AdvancedSetting -Name "isolation.tools.setGUIOptions.enable"| Select Entity, Name, Value.</t>
  </si>
  <si>
    <t>Verify that `isolation.tools.dnd.disable` is missing or set to `TRUE`.
Alternately, the following PowerCLI command may be used:
# List the VMs and their current settings
Get-VM | Get-AdvancedSetting -Name "isolation.tools.dnd.disable" | Select Entity, Name, Value.</t>
  </si>
  <si>
    <t xml:space="preserve">Verify that the `isolation.tools.copy.disable` option is missing or set to `TRUE`.
Alternately, the following PowerCLI command may be used:
# List the VMs and their current settings
Get-VM | Get-AdvancedSetting -Name "isolation.tools.copy.disable" | Select Entity, Name, Value.
</t>
  </si>
  <si>
    <t xml:space="preserve">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Forged transmits is set to "Reject".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</si>
  <si>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 xml:space="preserve">Run the following to list all iSCSI adapters and their corresponding CHAP configuration:
# List Iscsi Initiator and CHAP Name if defined
Get-VMHost | Get-VMHostHba | Where {$_.Type -eq "Iscsi"} | Select VMHost, Device, ChapType, @{N="CHAPName";E={$_.AuthenticationProperties.ChapName}}
</t>
  </si>
  <si>
    <t xml:space="preserve">Perform the following from the vSphere web client:
1. Select the host and click "Configure" -&gt; "System" -&gt; "Advanced System Settings".
2. Type `ESXiShellTimeOut` in the filter.
3. Ensure the attribute is set to 3600 seconds (1 hour) or less.
Alternately, the following PowerCLI command may be used:
# List UserVars.ESXiShellTimeOut in minutes for each host
Get-VMHost | Select Name, @{N="UserVars.ESXiShellTimeOut";E={$_ | Get-AdvancedSettings UserVars.ESXiShellTimeOut | Select -ExpandProperty Values}}
</t>
  </si>
  <si>
    <t xml:space="preserve">Perform the following from the vSphere web client:
1. Select the host.
2. Click "Configure" -&gt; "System" -&gt; "Advanced System Settings".
3. Type `ESXiShellInteractiveTimeOut` in the filter.
4. Verify that the attribute is set to `300` seconds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
</t>
  </si>
  <si>
    <t xml:space="preserve">Check for a limited-privileged service account with the following CIM roles applied:
`Host.Config.SystemManagement` `Host.CIM.CIMInteraction`
Alternately, the following PowerCLI command may be used:
# List all user accounts on the Host -Host Local connection required-
Get-VMHostAccount
</t>
  </si>
  <si>
    <t xml:space="preserve">Perform the following from the vSphere web client:
1. Select the host.
2. Select "Configure" -&gt; "System" -&gt; "Security Profile".
3. Scroll down to "Lockdown Mode".
4. Click "Edit".
5. Ensure the "Enable Lockdown Mode" checkbox is checked.
Alternately, the following PowerCLI command may be used:
# To check if Lockdown mode is enabled
Get-VMHost | Select Name,@{N="Lockdown";E={$_.Extensiondata.Config.adminDisabled}}
</t>
  </si>
  <si>
    <t>Perform the following:
1. From the vSphere web client, select the host.
2. Select "Configure" -&gt; "System" -&gt; "Security Profile".
3. Scroll down to "Services".
4. Click "Edit".
5. Select "SSH".
6. Verify the Startup Policy is set to "Start and Stop Manually".
Alternately, the following PowerCLI command may be used:
# Check if SSH is running and set to start
Get-VMHost | Get-VMHostService | Where { $_.key -eq "TSM-SSH" } | Select VMHost, Key, Label, Policy, Running, Required
**Note:** A host warning is displayed in the web client whenever SSH is enabled on a host.</t>
  </si>
  <si>
    <t>Perform the following:
1. From the vSphere web client, select the host.
2. Select "Configure" -&gt; "System" -&gt; "Security Profile".
3. Scroll down to "Services".
4. Click "Edit".
5. Select "ESXi Shell".
6. Verify the Startup Policy is set to "Start and Stop Manually".
Alternately, the following PowerCLI command may be used:
# Check if the ESXi shell is running and set to start
Get-VMHost | Get-VMHostService | Where { $_.key -eq "TSM" } | Select VMHost, Key, Label, Policy, Running, Required
**Note:** A host warning is displayed in the web client whenever the ESXi shell is enabled on a host.</t>
  </si>
  <si>
    <t xml:space="preserve">Perform the following from the vSphere Web Client:
1. Select the host and go to "Manage" -&gt; "Security &amp; Users" -&gt; "Authentication".
2. Ensure the domain settings are in accordance with the user credentials for an AD user that has the rights to join computers to the domain.
Alternately, execute the following PowerCLI command:
# Check each host and their domain membership status
Get-VMHost | Get-VMHostAuthentication | Select VmHost, Domain, DomainMembershipStatus
</t>
  </si>
  <si>
    <t xml:space="preserve">Perform the following from the vSphere web client:
1. Select the host and click "Configure" -&gt; "System" -&gt; "Advanced System Settings".
2. Enter `Syslog.global.logHost` in the filter.
3. Verify the `Syslog.global.logHost` is set to the hostname of the central log server.
Alternately, the following PowerCLI command may be used:
# List Syslog.global.logHost for each host
Get-VMHost | Select Name, @{N="Syslog.global.logHost";E={$_ | Get-AdvancedSetting Syslog.global.logHost}}
</t>
  </si>
  <si>
    <t xml:space="preserve">Perform the following from the vSphere web client:
1. Select the host and go to "Configure" -&gt; "System" -&gt; "Advanced System Settings".
2. Enter `Syslog.global.LogDir` in the filter.
3. Ensure `Syslog.global.LogDir` is not set to /scratch or any other non-persistent datastore.
Alternatively, the following PowerCLI command may be used:
# List Syslog.global.logDir for each host
Get-VMHost | Select Name, @{N="Syslog.global.logDir";E={$_ | Get-AdvancedConfiguration Syslog.global.logDir | Select -ExpandProperty Values}}
</t>
  </si>
  <si>
    <t xml:space="preserve">Run the following ESXi shell command to determine if the host is configured as prescribed:
esxcli system coredump network get
</t>
  </si>
  <si>
    <t xml:space="preserve">If the dvfilter network API is not being used on the host, ensure that the following kernel parameter has a blank value: `Net.DVFilterBindIpAddress`.
1. From the vSphere web client, select the host and click "Configure" -&gt; "System" -&gt; "Advanced System Settings".
2. Enter `Net.DVFilterBindIpAddress` in the filter.
3. Verify `Net.DVFilterBindIpAddress` has an empty value.
4. If an appliance is being used, then make sure the value of this parameter is set to the proper IP address.
Additionally, the following PowerCLI command may be used to verify the setting:
# List Net.DVFilterBindIpAddress for each host
Get-VMHost | Select Name, @{N="Net.DVFilterBindIpAddress";E={$_ | Get-AdvancedSetting Net.DVFilterBindIpAddress | Select -ExpandProperty Values}}
</t>
  </si>
  <si>
    <t xml:space="preserve">Perform the following from the ESXi Shell or vCLI:
1. Run the following to determine if SNMP is being used: 
esxcli system snmp get
2. If SNMP is being used, refer to the vSphere Monitoring and Performance guide, chapter 8 for steps to verify the parameters.
Additionally, the following PowerCLI command may be used to view the SNMP configuration:
# List the SNMP Configuration of a host (single host connection required)
Get-VMHostSnmp
</t>
  </si>
  <si>
    <t>View the details of the SSL certificate presented by the ESXi host and determine if it is issued by a trusted CA: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t>
  </si>
  <si>
    <t xml:space="preserve">Perform the following from the vSphere web client:
1. Select the host.
2. Go to "Configure" -&gt; "System" -&gt; "Security Profile".
3. In the "Firewall" section, select "Edit".
4. For each enabled service, (e.g., ssh, vSphere Web Access, http client) check to see if the specified allowed IP addresses are correct.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
</t>
  </si>
  <si>
    <t xml:space="preserve"> Perform the following from the vSphere web client:
1. Select the host.
2. Click "Configure" -&gt; "System" -&gt; "Time Configuration".
3. Click the "Edit" button.
4. Verify that the names/IP addresses of the NTP servers are correct.
5. Verify that the NTP service startup policy is "Start and stop with host".
Additionally, the following PowerCLI command may be used:
# List the NTP Settings for all hosts
Get-VMHost | Select Name, @{N="NTPSetting";E={$_ | Get-VMHostNtpServer}}
</t>
  </si>
  <si>
    <t xml:space="preserve">Perform the following to verify unsigned VIBs are not allowed:
1. Connect to each ESX/ESXi host using the ESXi Shell or vCLI, and execute the command "esxcli software acceptance get" to verify the acceptance level is at either "VMware Certified", "VMware Accepted", or "Partner Supported".
2. Connect to each ESX/ESXi host using the vCLI, and execute the command "esxcli software vib list" to verify the acceptance level for each VIB is either "VMware Certified", "VMware Accepted", or "Partner Supported".
Additionally, the following PowerCLI command may be used:
# List the Software AcceptanceLevel for each host
Foreach ($VMHost in Get-VMHost ) {
 $ESXCli = Get-EsxCli -VMHost $VMHost
 $VMHost | Select Name, @{N="AcceptanceLevel";E={$ESXCli.software.acceptance.get()}}
}
# List only the vibs which are not at "VMwareCertified" or "VMwareAccepted" or "PartnerSupported" acceptance level 
Foreach ($VMHost in Get-VMHost ) {
 $ESXCli = Get-EsxCli -VMHost $VMHost
 $ESXCli.software.vib.list() | Where { ($_.AcceptanceLevel -ne "VMwareCertified") -and ($_.AcceptanceLevel -ne "VMwareAccepted") -and ($_.AcceptanceLevel -ne "PartnerSupported") }
}
</t>
  </si>
  <si>
    <t xml:space="preserve">Verify that the patches are up to date. The following PowerCLI snippet will provide a list of all installed patches:
Foreach ($VMHost in Get-VMHost ) {
 $ESXCli = Get-EsxCli -VMHost $VMHost;
 (Get-ESXCli).software.vib.list() | Select-Object @{N="VMHost";E={$VMHost}}, Name, AcceptanceLevel, CreationDate, ID, InstallDate, Status, Vendor, Version;
}
</t>
  </si>
  <si>
    <t xml:space="preserve">To confirm NTP synchronization is enabled and properly configured, perform the following from the vSphere web client:
1. Select the host.
2. Click "Configure" -&gt; "System" -&gt; "Time Configuration".
3. Click the "Edit..." button.
4. Verify that the names/IP addresses of the NTP servers are correct.
5. Verify that the NTP service startup policy is "Start and stop with host".
Additionally, the following PowerCLI command may be used:
# List the NTP Settings for all hosts
Get-VMHost | Select Name, @{N="NTPSetting";E={$_ | Get-VMHostNtpServer}}
</t>
  </si>
  <si>
    <t xml:space="preserve">To determine if the MOB is enabled, run the following command from the ESXi shell:
vim-cmd proxysvc/service_list 
Additionally, the following PowerCLI command may be used:
Get-VMHost | Get-AdvancedSetting -Name Config.HostAgent.plugins.solo.enableMob
</t>
  </si>
  <si>
    <t xml:space="preserve">To confirm the proper configuration of SNMP, perform the following from the ESXi Shell or vCLI:
1. Run the following to determine if SNMP is being used: 
esxcli system snmp get
2. If SNMP is being used, refer to the vSphere Monitoring and Performance guide, chapter 8 for steps to verify the parameters.
Additionally, the following PowerCLI command may be used to view the SNMP configuration:
# List the SNMP Configuration of a host (single host connection required)
Get-VMHostSnmp
</t>
  </si>
  <si>
    <t xml:space="preserve">To verify persistent logging is configured properly, perform the following from the vSphere web client:
1. Select the host and go to "Configure" -&gt; "System" -&gt; "Advanced System Settings".
2. Enter `Syslog.global.LogDir` in the filter.
3. Ensure `Syslog.global.logDir` field is not empty (null value) or is not set explicitly to a non-persistent datastore or a scratch partition.
If the Syslog.global.logDir parameter is pointing to 'Scratch' location (i.e. empty (null value) or is not set explicitly to a non-persistent datastore or a scratch partition), then ensure that the 'ScratchConfig.CurrentScratchLocation' parameter is also pointing to persistent storage.
Alternatively, the following PowerCLI command may be used:
# List Syslog.global.logDir for each host
Get-VMHost | Select Name, @{N="Syslog.global.logDir";E={$_ | Get-AdvancedConfiguration Syslog.global.logDir | Select -ExpandProperty Values}}
</t>
  </si>
  <si>
    <t xml:space="preserve">To ensure remote logging is configured properly, perform the following from the vSphere web client:
1. Select the host and click "Configure" -&gt; "System" -&gt; "Advanced System Settings".
2. Enter `Syslog.global.logHost` in the filter.
3. Verify the `Syslog.global.logHost` is set to the hostname of the central log server.
Alternately, the following PowerCLI command may be used:
# List Syslog.global.logHost for each host
Get-VMHost | Select Name, @{N="Syslog.global.logHost";E={$_ | Get-AdvancedSetting Syslog.global.logHost}}
</t>
  </si>
  <si>
    <t xml:space="preserve">To verify CIM access is limited, check for a limited-privileged service account with the following CIM roles applied:
`Host.Config.SystemManagement` `Host.CIM.CIMInteraction`
Alternately, the following PowerCLI command may be used:
# List all user accounts on the Host -Host Local connection required-
Get-VMHostAccount
</t>
  </si>
  <si>
    <t xml:space="preserve">To verify lockdown mode is enabled, perform the following from the vSphere web client:
1. Select the host.
2. Select "Configure" -&gt; "System" -&gt; "Security Profile".
3. Scroll down to "Lockdown Mode".
4. Click "Edit...".
5. Ensure the "Enable Lockdown Mode" checkbox is checked.
Alternately, the following PowerCLI command may be used:
# To check if Lockdown mode is enabled
Get-VMHost | Select Name,@{N="Lockdown";E={$_.Extensiondata.Config.adminDisabled}}
</t>
  </si>
  <si>
    <t xml:space="preserve">To verify the timeout is set to one hour or less, perform the following from the vSphere web client:
1. Select the host and click "Configure" -&gt; "System" -&gt; "Advanced System Settings".
2. Type `ESXiShellTimeOut` in the filter.
3. Ensure the attribute is set to 1800 seconds (30 minutes) or less.
Alternately, the following PowerCLI command may be used:
# List UserVars.ESXiShellTimeOut in minutes for each host
Get-VMHost | Select Name, @{N="UserVars.ESXiShellTimeOut";E={$_ | Get-AdvancedSettings UserVars.ESXiShellTimeOut | Select -ExpandProperty Values}}
</t>
  </si>
  <si>
    <t xml:space="preserve">To verify the CHAP secrets are unique, run the following to list all iSCSI adapters and their corresponding CHAP configuration:
# List Iscsi Initiator and CHAP Name if defined
Get-VMHost | Get-VMHostHba | Where {$_.Type -eq "Iscsi"} | Select VMHost, Device, ChapType, @{N="CHAPName";E={$_.AuthenticationProperties.ChapName}}
</t>
  </si>
  <si>
    <t xml:space="preserve">To verify the policy is set to reject forged transmissions,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Forged transmits is set to "Reject".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</si>
  <si>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 xml:space="preserve">To verify the policy is set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MAC Address Changes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</si>
  <si>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Note: If Critical CVEs exist in the current version change baseline criticality to Significant and use HSI27 as the appropriate issue code.  Discuss with IT Lead during onsite review (to determine if criticality should be elevated to critical).</t>
  </si>
  <si>
    <t>Enable encryption on the Virtual Serial Port. One method to implement the recommended state is to perform the following in the vSphere web client:
1. ssl - the equivalent of TCP+SSL
2. tcp+ssl - SSL over TCP over IPv4 or IPv6
3. tcp4+ssl - SSL over TCP over IPv4
4. tcp6+ssl - SSL over TCP over IPv6
5. telnets - telnet over SSL over TCP.</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</si>
  <si>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</si>
  <si>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</si>
  <si>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</si>
  <si>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</si>
  <si>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</si>
  <si>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</si>
  <si>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</si>
  <si>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</si>
  <si>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</si>
  <si>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</si>
  <si>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</si>
  <si>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</si>
  <si>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</si>
  <si>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</si>
  <si>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</si>
  <si>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</si>
  <si>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</si>
  <si>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</si>
  <si>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</si>
  <si>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</si>
  <si>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Criticality</t>
  </si>
  <si>
    <t>Added ESXI6.7 and updated issue code table</t>
  </si>
  <si>
    <t xml:space="preserve">Limit CIM access. One method to implement the recommended state is to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Create a new host user account -Host Local connection required-
New-VMHostAccount -ID ServiceUser -Password 
 -UserAccount
</t>
  </si>
  <si>
    <t>To implement the recommended configuration state, run the following PowerCLI command:
# Set the Software AcceptanceLevel for each host
Foreach ($VMHost in Get-VMHost ) {
 $ESXCli = Get-EsxCli -VMHost $VMHost
 $ESXCli.software.acceptance.Set("PartnerSupported")
}</t>
  </si>
  <si>
    <t>To implement the recommended configuration state, run the following PowerCLI command:
# To disable a module:
$ESXCli = Get-EsxCli -VMHost MyHost
$ESXCli.system.module.set($false, $false, "MyModuleName")
NOTE: evacuate VMs and place the host into maintenance mode before disabling kernel modules.</t>
  </si>
  <si>
    <t>Perform the following From the vSphere web client:
* Select the host.
* Click "Manage" -&gt; "Settings" -&gt; "System" -&gt; "Time Configuration".
* Click the "Edit..." button.  
* Click on "Use Network Time Protocol".
* Provide the name and / or IP of your NTP servers.  Separate servers with commas.
* If the NTP Service Status is "Stopped", click on "Start".
* Change the startup policy to "Start and stop with host".
* Click "OK".
To implement the recommended configuration state, run the following PowerCLI command:
# Set the NTP Settings for all hosts
# If an internal NTP server is used replace pool.ntp.org with 
# the IP address of the internal NTP server
$NTPServers = "pool.ntp.org", "pool2.ntp.org" Get-VMHost | Add-VmHostNtpServer $NTPServers</t>
  </si>
  <si>
    <t>To implement the recommended configuration state, run the following ESXi shell command:
vim-cmd proxysvc/remove_service "/mob" "httpsWithRedirect"
NOTE: You cannot disable the MOB while a host is in lockdown mode.</t>
  </si>
  <si>
    <t>To implement the recommended configuration state, run the following PowerCLI command:
# Update the host SNMP Configuration (single host connection required)
Get-VmHostSNMP | Set-VMHostSNMP -Enabled:$true -ReadOnlyCommunity ''
NOTES:
* SNMP must be configured on each ESXi host
* SNMP settings can be configured using Host Profiles</t>
  </si>
  <si>
    <t>Perform the following from the vSphere web client:
* Select the host and click "Manage" -&gt; "Settings" -&gt; "System" -&gt; "Advanced System Settings".  
* Enter Net.DVFilterBindIpAddress in the filter.
* Verify Net.DVFilterBindIpAddress has an empty value.  
* If an appliance is being used, then make sure the value of this parameter is set to the proper IP address.  
* Make sure the attribute is highlighted, then click the pencil icon.
* Enter the proper IP address.
* Click "OK".
To implement the recommended configuration state, run the following PowerCLI command:
# Set Net.DVFilterBindIpAddress to null on all hosts
Get-VMHost HOST1 | For each { Set-VMHostAdvancedConfiguration -VMHost $_ -Name Net.DVFilterBindIpAddress -Value "" }</t>
  </si>
  <si>
    <t>Replace self-signed certificates with certificates from a trusted CA, either a commercial CA or an organizational CA.  Certificates can be replaced in a number of ways:
* Replace a Default ESXi Certificate and Key from the ESXi Shell [http://pubs.vmware.com/vsphere-55/topic/com.vmware.vsphere.security.doc/GUID-A261E6D8-03E4-48ED-ADB6-473C2DAAB7AD.html]
* Replace a Default ESXi Certificate and Key by Using the vifs Command [http://pubs.vmware.com/vsphere-55/topic/com.vmware.vsphere.security.doc/GUID-EC4581C2-208A-4CBB-88D2-EAB0FB2757D1.html]
* Replace a Default ESXi Certificate and Key Using HTTPS PUT [http://pubs.vmware.com/vsphere-55/topic/com.vmware.vsphere.security.doc/GUID-43B7B817-C58F-4C6F-AF3D-9F1D52B116A0.html]
If you accidentally deleted the default self-signed certificate and key or you changed the host name, you can generate a new self-signed certificate and key from the ESXi Shell.  See Generate New Self-Signed Certificates for ESXi.  [http://pubs.vmware.com/vsphere-55/topic/com.vmware.vsphere.security.doc/GUID-EA0587C7-5151-40B4-88F0-C341E6B1F8D0.html]</t>
  </si>
  <si>
    <t>To implement the recommended configuration state, run the following ESXi shell command:
# Configure remote Dump Collector Server
esxcli system coredump network set -v [VMK#] -i [DUMP_SERVER] -o [PORT]
# Enable remote Dump Collector
esxcli system coredump network set -e true</t>
  </si>
  <si>
    <t>Perform the following from the vSphere web client:
* Select the host and go to "Manage" -&gt; "Settings" -&gt; "Advanced System Settings".  
* Enter Syslog.global.LogDir in the filter.  
* Set the Syslog.global.LogDir to the desired datastore path.  
* Make sure the attribute is highlighted, then click the pencil icon.
Alternatively, run the following PowerCLI command:
# Set Syslog.global.logDir for each host
Get-VMHost | For each { Set-VMHostAdvancedConfiguration -VMHost $_ -Name Syslog.global.logDir -Value "" }</t>
  </si>
  <si>
    <t>Perform the following:
* Install/Enable a syslog host (i.e vSphere Syslog Collector).  
* From the vSphere web client select the host.
* Click "Manage" -&gt; "Settings" -&gt; "System" -&gt; "Advanced System Settings".
* Enter Syslog.global.logHost in the filter.  
* Make sure Syslog.global.logHost is highlighted, then click the pencil icon.  
* Set the Syslog.global.logHost to the hostname or IP address of your syslog server.  
* Click "OK".
To implement the recommended configuration state, run the following PowerCLI command:
# Set Syslog.global.logHost for each host
Get-VMHost | For each { Set-VMHostAdvancedConfiguration -VMHost $_ -Name Syslog.global.logHost -Value "" }
NOTE: When setting a remote log host it is also recommended to set the "Syslog.global.logDirUnique" to true.  You must configure the syslog settings for each host.  The host syslog parameters can also be configured using the vCLI or PowerCLI, or using an API client.</t>
  </si>
  <si>
    <t>Local ESXi user accounts cannot be created using the vSphere web client, you must use the vSphere client.
* Connect directly to the ESXi host using the vSphere Client.  
* Login as root.  
* Select the "Local Users &amp; Groups" tab
* Add a local user, be sure to grant shell access to this user.
* Select the "Permissions" tab.
* Assign the "Administrator" role to the user.  
* Repeat this for each ESXi hosts.  
NOTES:
* Even if you add your ESXi host to an Active Directory domain it is still recommended to add at least one local user account to ensure admins can still login in the event the host ever becomes isolated and unable to access Active Directory.
* Adding local user accounts can be automated using Host Profiles.</t>
  </si>
  <si>
    <t>From the vSphere Web Client:
* Select the host and go to "Manage" -&gt; "Settings" -&gt; "System" -&gt; "Authentication Services".
* Click the "Join Domain" button.
* Provide the domain name along with the user credentials for an AD user that has the rights to join computers to the domain.  
* Click "OK".
To implement the recommended configuration state, run the following PowerCLI command:
# Join the ESXI Host to the Domain
Get-VMHost HOST1 | Get-VMHostAuthentication | Set-VMHostAuthentication -Domain domain.local -User Administrator -Password Passw0rd -JoinDomain 
NOTES:
* Host Profiles can be used to automate adding hosts to an AD domain.  
* Consider using the vSphere Authentication proxy to avoid transmitting AD credentials over the network.  
* If the AD group "ESX Admins" (default) is created all users and groups that are assigned as members to this group will have full administrative access to all ESXi hosts the domain.</t>
  </si>
  <si>
    <t>Perform the following:
* From the vSphere web client select the host.
* Select "Manage" -&gt; "Settings" -&gt; "System" -&gt; "Security Profile".  
* Scroll down to "Services".
* Click "Edit...".  
* Select "ESXi Shell".
* Click "Stop".
* Change the Startup Policy "Start and Stop Manually"
* Click "OK".
Additionally, the following PowerCLI command will implement the recommended configuration state:
# Set ESXi Shell to start manually rather than automatic for all hosts
Get-VMHost | Get-VMHostService | Where { $_.key -eq "TSM" } | Set-VMHostService -Policy Off</t>
  </si>
  <si>
    <t>Perform the following:
* From the vSphere web client select the host.
* Select "Manage" -&gt; "Settings" -&gt; "System" -&gt; "Security Profile".  
* Scroll down to "Services".
* Click "Edit...".  
* Select "SSH".
* Click "Stop".
* Change the Startup Policy "to Start and Stop Manually".  
* Click "OK".
Additionally, the following PowerCLI command will implement the recommended configuration state: 
# Set SSH to start manually rather than automatic for all hosts
Get-VMHost | Get-VMHostService | Where { $_.key -eq "TSM-SSH" } | Set-VMHostService -Policy Off</t>
  </si>
  <si>
    <t>To implement the recommended configuration state, run the following PowerCLI command:
# Create a new host user account -Host Local connection required-
New-VMHostAccount -ID ServiceUser -Password -UserAccount</t>
  </si>
  <si>
    <t>From the vSphere web client:
* Select the host
* Select "Manage" -&gt; "Settings" -&gt; "System" -&gt; "Security Profile".  
* Scroll down to "Lockdown Mode".
* Click "Edit...".  
* Select the "Enable Lockdown Mode" checkbox.
* Click "OK".
To implement the recommended configuration state, run the following PowerCLI command:
# Enable lockdown mode for each host
Get-VMHost | For each { $_.EnterLockdownMode() }</t>
  </si>
  <si>
    <t>From the vSphere web client:
* Select the host.
* Click "Manage" -&gt; "Settings" -&gt; "System" -&gt; "Advanced System Settings".
* Type ESXiShellInteractiveTimeOut in the filter.  
* Click on the attribute to highlight it.
* Click the pencil icon to edit.
* Set the attribute to the desired value (1800 or less).  
* Click "OK".
NOTE: A value of 0 disables the ESXi ShellInteractiveTimeOut.
Additionally, the following PowerCLI command will implement the recommended configuration state:
# Set Remove UserVars.ESXiShellInteractiveTimeOut to 1800 on all hosts
Get-VMHost | For each { Set-VMHostAdvancedConfiguration -VMHost $_ -Name UserVars.ESXiShellInteractiveTimeOut -Value 1800 }</t>
  </si>
  <si>
    <t>From the vSphere web client:
* Select the host and click "Manage" -&gt; "Settings" -&gt; "System" -&gt; "Advanced System Settings".
* Type ESXiShellTimeOut in the filter.  
* Click on the attribute to highlight it.
* Click the pencil icon to edit.
* Set the attribute to 1800 seconds (30 minutes) or less.
* Click "OK".
NOTE: A value of 0 disables the ESXi ShellTimeOut.  It is recommended to set the ESXiShellInteractiveTimeOut together with ESXiShellTimeOut.
To implement the recommended configuration state, run the following PowerCLI command:
# Set to 1800 for all hosts
Get-VMHost | For each { Set-VMHostAdvancedConfiguration -VMHost $_ -Name UserVars.ESXiShellTimeOut -Value 1800 }</t>
  </si>
  <si>
    <t>Perform the following:
* From the vSphere Web Client, navigate to "Hosts".
* Click on a host.
* Click on "Manage" -&gt; "Storage" -&gt; "Storage Adapters".
* Select the iSCSI adapter to configure OR click the green plus symbol to create a new adapter.
* Under Adapter Details, click the Properties tab and click "Edit" in the Authentication panel.
* Specify authentication method: "Use bidirectional CHAP".
*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 Enter an outgoing CHAP secret to be used as part of authentication.  Use the same secret as your storage side secret.
* Specify incoming CHAP credentials.  Make sure your outgoing and incoming secrets do not match.
* Click OK.
* Click the second to last symbol to rescan the iSCSI adapter.
To implement the recommended configuration state, run the following PowerCLI command:
# Set the Chap settings for the Iscsi Adapter
Get-VMHost | Get-VMHostHba | Where {$_.Type -eq "Iscsi"} | Set-VMHostHba # Use desired parameters here</t>
  </si>
  <si>
    <t>With ESXi hosts, use a single-initiator zoning or a single-initiator-single-target zoning.  The latter is a preferred zoning practice.  Using the more restrictive zoning prevents problems and misconfigurations that can occur on the SAN.
For detailed instructions and best zoning practices, contact storage array or switch vendors.  Zoning and masking capabilities for each SAN switch and disk array are vendor specific.</t>
  </si>
  <si>
    <t>* In the vSphere Web Client, navigate to the host.
* "Hosts and Clusters" -&gt; "vCenter" -&gt; host.
* On the Manage tab, click Networking, and select Virtual switches.
* Select a standard switch from the list and click the pencil icon to edit settings.
* Select Security.
* Set Forged transmits to "Reject".
* Click "OK".
Additionally, the following ESXi shell command may be used:
# esxcli network vswitch standard policy security set -v vSwitch2 -f false</t>
  </si>
  <si>
    <t>* In the vSphere Web Client, navigate to the host.
* "Hosts and Clusters" -&gt; "vCenter" -&gt; host.
* On the Manage tab, click Networking, and select Virtual switches.
* Select a standard switch from the list and click the pencil icon to edit settings.
* Select Security.
* Set MAC Address Changes to "Reject".
* Click "OK".
Additionally, perform the following to implement the recommended configuration state using the ESXi shell:
# esxcli network vswitch standard policy security set -v vSwitch2 -m false</t>
  </si>
  <si>
    <t>* In the vSphere Web Client, navigate to the host.
* "Hosts and Clusters" -&gt; "vCenter" -&gt; host.
* On the Manage tab, click Networking, and select Virtual switches.
* Select a standard switch from the list and click the pencil icon to edit settings.
* Select Security.
* Set Promiscuous Mode to "Reject".
* Click "OK".
Additionally, perform the following to implement the recommended configuration state via the ESXi shell:
# esxcli network vswitch standard policy security set -v vSwitch2 -p false</t>
  </si>
  <si>
    <t>To implement the recommended configuration state, run the following PowerCLI command:
# Add the setting to all VMs
Get-VM | New-AdvancedSetting -Name "tools.setInfo.sizeLimit" -value 1048576</t>
  </si>
  <si>
    <t>To implement the recommended configuration state, run the following PowerCLI command:
# Add the setting to all VMs
Get-VM | New-AdvancedSetting -Name "isolation.device.edit.disable" -value $true</t>
  </si>
  <si>
    <t>To implement the recommended configuration state, run the following PowerCLI command:
# Add the setting to all VMs
Get-VM | New-AdvancedSetting -Name "isolation.device.connectable.disable" -value $true</t>
  </si>
  <si>
    <t>If a VM is supposed to be protected:
* Configure the following in its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 Ensure that the name of the data path kernel is set correctly.
If a VM is not supposed to be protected:
* Remove the following from its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t>
  </si>
  <si>
    <t>To implement the recommended configuration state, run the following PowerCLI command:
# Add the setting to all VMs
Get-VM | New-AdvancedSetting -Name "isolation.tools.copy.disable" -value $true</t>
  </si>
  <si>
    <t>To implement the recommended configuration state, run the following PowerCLI command:
# Add the setting to all VMs
Get-VM | New-AdvancedSetting -Name "isolation.tools.dnd.disable" -value $true</t>
  </si>
  <si>
    <t>To implement the recommended configuration state, run the following PowerCLI command:
# Add the setting to all VMs
Get-VM | New-AdvancedSetting -Name "isolation.tools.setGUIOptions.enable" -value $false</t>
  </si>
  <si>
    <t>To implement the recommended configuration state, run the following PowerCLI command:
# Add the setting to all VMs
Get-VM | New-AdvancedSetting -Name "isolation.tools.paste.disable" -value $true</t>
  </si>
  <si>
    <t>To implement the recommended configuration state, run the following PowerCLI command:
# Add the setting to all VMs
Get-VM | New-AdvancedSetting -Name "RemoteDisplay.vnc.enabled" -value $false</t>
  </si>
  <si>
    <t>To implement the recommended configuration state, run the following PowerCLI command:
# Add the setting to all VMs
Get-VM | New-AdvancedSetting -Name "isolation.tools.diskShrink.disable" -value $true</t>
  </si>
  <si>
    <t>To implement the recommended configuration state, run the following PowerCLI command:
# Add the setting to all VMs
Get-VM | New-AdvancedSetting -Name "isolation.tools.diskWiper.disable" -value $true</t>
  </si>
  <si>
    <t>To implement the recommended configuration state, run the following PowerCLI command:
# Add the setting to all VMs
Get-VM | New-AdvancedSetting -Name "log.keepOld" -value "10"</t>
  </si>
  <si>
    <t>To implement the recommended configuration state, run the following PowerCLI command:
# Add the setting to all VMs
Get-VM | New-AdvancedSetting -Name "log.rotateSize" -value "1024000"</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</si>
  <si>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</si>
  <si>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</si>
  <si>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</si>
  <si>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</si>
  <si>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</si>
  <si>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</si>
  <si>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</si>
  <si>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</si>
  <si>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</si>
  <si>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</si>
  <si>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</si>
  <si>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</si>
  <si>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</si>
  <si>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</si>
  <si>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Updated issue code table</t>
  </si>
  <si>
    <t>Internal Updates, and Updated issue code table</t>
  </si>
  <si>
    <t>Internal Only Changes</t>
  </si>
  <si>
    <t>Minor content updates</t>
  </si>
  <si>
    <t xml:space="preserve">Mem.ShareForceSalting has been set to 2. </t>
  </si>
  <si>
    <t xml:space="preserve">Mem.ShareForceSalting has not  been set to 2. </t>
  </si>
  <si>
    <t>Configure the default value of individual salt per vm. One method to implement the recommended state is perform the following from the vSphere web client:
1) Select the host.
2) Click "Configure" -&gt; "Settings" -&gt; "System" -&gt; "Advanced System settings"
3) Filter for Mem.ShareForceSalting.
4) Click edit
5) Set it to 2.</t>
  </si>
  <si>
    <t>Correct the membership of the "Exception Users" list. One method to implement the recommended state is to perform the following using the vSphere web client for each ESXi host:
1) Click on "Configure" -&gt; "Settings" -&gt; "System" -&gt; "Security Profile".
2) Scroll down to "Lockdown Mode".
3) Click "Edit", then click on "Exception Users".
4) Add or delete users as per your organization's requirements.</t>
  </si>
  <si>
    <t xml:space="preserve"> ▪ SCSEM Version: 3.3</t>
  </si>
  <si>
    <t xml:space="preserve"> ▪ SCSEM Release Date: September 30, 2020</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</si>
  <si>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</si>
  <si>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</si>
  <si>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</si>
  <si>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</si>
  <si>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</si>
  <si>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</si>
  <si>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</si>
  <si>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</si>
  <si>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</si>
  <si>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</si>
  <si>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</si>
  <si>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</si>
  <si>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</si>
  <si>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</si>
  <si>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Configure remote logging for ESXi hosts. One method to implement the recommended state is to perform the following from the vSphere web client:  
1. Select the host and click "Configure" -&gt; "System" -&gt; "Advanced System Settings".
2. Enter `Syslog.global.logHost` in the filter.
3. Make sure `Syslog.global.logHost` is highlighted, then click the pencil icon.
4. Set `Syslog.global.logHost` to the hostname or IP address of the central log server.
5. Click "OK".
Alternately, run the following PowerCLI command:
# Set Syslog.global.logHost for each host
Get-VMHost | Foreach { Set-AdvancedSetting -VMHost $_ -Name Syslog.global.logHost -Value "" }
**Note:** When setting a remote log host, it is also recommended to set the "Syslog.global.logDirUnique" to true. You must configure the syslog settings for each host.</t>
  </si>
  <si>
    <t>Implement NTP to synchronize the ESXi instance and its guest operating systems.  Log synchronization ensures a timely and accurate review of logs in case of a forensic or incident response investigation. One method to accomplish the recommended state is to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</si>
  <si>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Replace expired and revoked certificates with certificates from a trusted CA. One method to accomplish the recommended state is to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t>
  </si>
  <si>
    <t>Replace the default cryptographic certificates with strong agency certificates on the ESXi host. The agency may leverage VMware's SSL Certificate Automation Tool to install signed SSL certificates by a certification authority (CA).</t>
  </si>
  <si>
    <t>Enable DVfilter to protect each VM. One method to implement the recommended state is to perform the following: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Set the name of the data path kernel correctly.</t>
  </si>
  <si>
    <t>Deploy virtual machines (VMs) using baseline templates.  Provide templates for VM creation that contain hardened, patched, and properly configured operating system deployments. One method to implement the recommended state is to perform the following:
1) Create templates and configure them properly
2) Alter standard procedures and processes to use the templates
Also, ensure that the applications do not depend on information specific to the VM to be deployed.</t>
  </si>
  <si>
    <t>Restrict access to the Virtual Machine.Interaction.Console Interaction privileged role.  Remove any default "Admin" or "Power User" roles and assign the new custom role only if and when needed. One method to implement the recommended state is to perform the following:
1. From the vSphere Client, navigate to vCenter --&gt; Administration --&gt; Roles.
2. Create a custom role and choose Edit to enable only the minimum needed effective privileges.
3. Next, select an object in the inventory.
4. Click the Permissions tab to view the user and role pair assignments for that object.
5. Remove any default "Admin" or "Power User" roles, and assign the new custom role as needed.</t>
  </si>
  <si>
    <t>Disable unnecessary virtual hosting functionality and unused services in operating system templates. For example, disconnect unused physical devices, such as CD/DVD drives, floppy drives, and USB adaptors. One method to implement the recommended state is to perform the following: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</si>
  <si>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Prevent unauthorized device connections. One method to implement the recommended state is to run the following PowerCLI command:
# Add the setting to all VMs
Get-VM | New-AdvancedSetting -Name "isolation.device.connectable.disable" -value $true.</t>
  </si>
  <si>
    <t>Disable port-level configuration overrides. One method to implement the recommended state is using the vSphere Web Client: 
1. For each portgroup within each distributed switch
2. Go to "Configure" -&gt; "Settings" -&gt; "Properties".
3. Click "Edit"
4. Go to "Advanced".
5. Disable all "Override port policies".</t>
  </si>
  <si>
    <t>Enable bidirectional CHAP authentication for iSCSI traffic. One method to implement the recommended state is run the following PowerCLI command:
# Set the Chap settings for the Iscsi Adapter
Get-VMHost | Get-VMHostHba | Where {$_.Type -eq "Iscsi"} | Set-VMHostHba # Use desired parameters here.</t>
  </si>
  <si>
    <t>Disable VDS health check. One method to implement the recommended state is to run the following PowerCLI command:
Get-View -ViewType DistributedVirtualSwitch | ?{($_.config.HealthCheckConfig | ?{$_.enable -notmatch "False"})}| %{$_.UpdateDVSHealthCheckConfig(@((New-Object Vmware.Vim.VMwareDVSVlanMtuHealthCheckConfig -property @{enable=0}),(New-Object Vmware.Vim.VMwareDVSTeamingHealthCheckConfig -property @{enable=0})))}.</t>
  </si>
  <si>
    <t>Set the account lockout to 15 minutes. One method to implement the recommended state is to perform the following PowerCLI command:
Get-VMHost | Get-AdvancedSetting -Name Security.AccountUnlockTime | Set-AdvancedSetting -Value 900.</t>
  </si>
  <si>
    <t>Enable persistent logging on the ESXi server. One method to implement the recommended state is to run the following PowerCLI command:
# Set Syslog.global.logDir for each host
Get-VMHost | Foreach { Set-AdvancedConfiguration -VMHost $_ -Name Syslog.global.logDir -Value "" }.</t>
  </si>
  <si>
    <t>Set the maximum failed login retries to three (3) or fewer attempts. One method to implement the recommended state is to use the following PowerCLI command:
Get-VMHost | Get-AdvancedSetting -Name Security.AccountLockFailures | Set-AdvancedSetting -Value 3rameter to 3.</t>
  </si>
  <si>
    <t>Disable SSH. One method to implement the recommended state is use the following PowerCLI command:
# Set SSH to start manually rather than automatically for all hosts
Get-VMHost | Get-VMHostService | Where { $_.key -eq "TSM-SSH" } | Set-VMHostService -Policy Off.</t>
  </si>
  <si>
    <t>Disable the SSH shell during normal operations. One method to implement the recommended state is to use the following PowerCLI command:
# Set the ESXi shell to start manually rather than automatically for all hosts
Get-VMHost | Get-VMHostService | Where { $_.key -eq "TSM" } | Set-VMHostService -Policy Off.</t>
  </si>
  <si>
    <t>Remove all administrative access to CIM hardware monitoring tools if it is not required for operations. Create a service account for each CIM-based monitoring tool that has CIMINTERACTION or read-only access. One method to implement the recommended state is run the following PowerCLI command:
# Create a new host user account -Host Local connection required-
New-VMHostAccount -ID ServiceUser -Password 
 -UserAccount.</t>
  </si>
  <si>
    <t>Configure lockdown mode on the ESXi server.  One method to implement the recommended state is to run the following PowerCLI command:
# Enable lockdown mode for each host
Get-VMHost | Foreach { $_.EnterLockdownMode() }.</t>
  </si>
  <si>
    <t>To set the policy to reject forged transmissions,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Forged transmits to "Reject".
7. Click "OK".
Alternately, the following ESXi shell command may be used:
# esxcli network vswitch standard policy security set -v vSwitch2 -f false.</t>
  </si>
  <si>
    <t>To set the policy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Promiscuous Mode to "Reject".
7. Click "OK".
Alternately, perform the following via the ESXi shell:
# esxcli network vswitch standard policy security set -v vSwitch2 -p false.</t>
  </si>
  <si>
    <t>Set the MAC address change to reject for each vswitch. One method to implement the recommended state is to run the following command(s) via the ESXi shell:
# esxcli network vswitch standard policy security set -v vSwitch2 -m false.</t>
  </si>
  <si>
    <t>Set forged transmits to reject on each vswitch. One method to implement the recommended state is to run the following command(s) via the ESXi shell:
# esxcli network vswitch standard policy security set -v vSwitch2 -f false.</t>
  </si>
  <si>
    <t>Configure remote logging for ESXi hosts. One method to accomplish the recommended state is to run the following PowerCLI command:
# Set Syslog.global.logHost for each host
Get-VMHost | Foreach { Set-AdvancedSetting -VMHost $_ -Name Syslog.global.logHost -Value "" }.</t>
  </si>
  <si>
    <t>Implement Active Directory for local user authentication. One method to implement the recommended state is to run the following PowerCLI command:
# Join the ESXI Host to the Domain
Get-VMHost HOST1 | Get-VMHostAuthentication | Set-VMHostAuthentication -Domain domain.local -User Administrator -Password Passw0rd -JoinDomain.</t>
  </si>
  <si>
    <t xml:space="preserve">Set the policy to reject. One method to implement the recommended state is to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Promiscuous Mode to "Reject".
7. Click "OK".
Alternately, perform the following via the ESXi shell:
# esxcli network vswitch standard policy security set -v vSwitch2 -p false
</t>
  </si>
  <si>
    <t>Set the vSwitch Promiscuous Mode policy to reject.  One method to implement the recommended state is to run the following command(s) via the ESXi shell:
# esxcli network vswitch standard policy security set -v vSwitch2 -p false.</t>
  </si>
  <si>
    <t>Set the vSwitch Promiscuous Mode policy to reject. One method to implement the recommended state is to run the following command(s) via the ESXi shell:
# esxcli network vswitch standard policy security set -v vSwitch2 -p false.</t>
  </si>
  <si>
    <t xml:space="preserve">Set the timeout to the desired value. One method to implement the recommended state is to perform the following from the vSphere web client:
1. Select the host.
2. Click "Configure" -&gt; "System" -&gt; "Advanced System Settings".
3. Type `ESXiShellInteractiveTimeOut` in the filter.
4. Click on the attribute to highlight it.
5. Click the pencil icon to edit.
6. Set the attribute to the desired value (`300` seconds or less).
7. Click "OK".
**Note:** A value of 0 disables the ESXi ShellInteractiveTimeOut.
Alternately, use the following PowerCLI command:
# Set Remove UserVars.ESXiShellInteractiveTimeOut to 300 on all hosts
Get-VMHost | Get-AdvancedSetting -Name 'UserVars.ESXiShellInteractiveTimeOut' | Set-AdvancedSetting -Value "1800"
</t>
  </si>
  <si>
    <t xml:space="preserve">Implement vSphere Installation Bundles (VIBs) that are VMware certified, supported or partner supported.  One method to implement the recommended state is to run the following from the vSphere web client:  
1) Connect to the vCenter Server.  
2) Select the host in the inventory.  
3) Click the Manage tab.  
4) Click Settings.  
5) Under System, select Security Profile.  
6) Scroll down to Host Image Profile Acceptance Level, and click Edit.  
7) Select the acceptance level (PartnerSupported) and click OK.  
</t>
  </si>
  <si>
    <t>Implement digitally signed VMware ESXi kernel modules.  One method to implement the recommended state is to run the following ESXCLI command on each host that contains FTI: 
esxcli system module parameters set --module=module_name --parameter-string="parameter_string" 
Please note, the host must be placed into maintenance mode before disabling kernel modules.</t>
  </si>
  <si>
    <t>Implement NTP to synchronize the ESXi instance and its guest operating systems.  Log synchronization ensures a timely and accurate review of logs in case of a forensic or incident response investigation.</t>
  </si>
  <si>
    <t>Implement firewall access controls for enabled services.  Provide an allowed range of IP addresses for each enabled service within the vSphere web client.</t>
  </si>
  <si>
    <t>Disable MOB. One method to implement the recommended state is to run the following ESXi shell command: 
vim-cmd proxysvc/remove_service "/mob" "httpsWithRedirect" 
Please note, MOB cannot be disabled while a host is in lockdown mode.</t>
  </si>
  <si>
    <t>To close this finding, please provide a screenshot showing MOB disabled with the agency's CAP.</t>
  </si>
  <si>
    <t>Configure SNMPv3 to provide security to ESXi management.  One method to implement the recommended state is to run the following vSphere CLI command for each host that contains FTI: 
Set-VMHost SNMP -Enabled:$true -ReadOnlyCommunity '&lt;secret&gt;' 
Please note, SNMP must be configured on each ESXi host.</t>
  </si>
  <si>
    <t>Properly configure DVFilter for use within the agency network.  One method to implement the recommended state is to perform the following from the vSphere web client: 
1) Select the host and click "Manage" -&gt; "Settings" -&gt; "System" -&gt; "Advanced System Settings".   
2) Enter Net.DVFilterBindIpAddress in the filter; and verify Net.DVFilterBindIpAddress has an empty value.  
If an appliance is being used, validate the value of (or edit the field accordingly) to ensure this parameter is set to the proper IP address.</t>
  </si>
  <si>
    <t>Replace self-signed certificates with certificates from a trusted CA, either a commercial CA or an organizational CA.</t>
  </si>
  <si>
    <t xml:space="preserve">Identify and collect ESXi host core dump files in a centralized location.  One method to implement the recommended state is to run the following ESXi shell command:
# Configure remote Dump Collector Server
esxcli system coredump network set -v [VMK#] -i [DUMP_SERVER] -o [PORT] 
# Enable remote Dump Collector
esxcli system coredump network set -e true 
</t>
  </si>
  <si>
    <t xml:space="preserve">Enable persistent logging on the ESXi server.  One method to implement the recommended state is to perform the following from the vSphere web client: 
1) Select the host and go to "Manage" -&gt; "Settings" --&gt; "Advanced System Settings".   
2) Enter Syslog.global.LogDir in the filter.  
3) Set the Syslog.global.LogDir to the desired datastore path.  
</t>
  </si>
  <si>
    <t>Enable centralized logging on the ESXi hosts.</t>
  </si>
  <si>
    <t>Create unique accounts for each administrator.  One method to implement the recommended state is to perform the following from the vSphere web client: 
1) Connect directly to the ESXi host using the vSphere Client and login as root.  
2) Select the "Local Users &amp; Groups" tab.  
3) Add a local user and grant shell access.</t>
  </si>
  <si>
    <t>Implement Active Directory for local user authentication.  One method to implement the recommended state is to perform the following from the vSphere web client: 
1) Select the host and go to "Manage" -&gt; "Settings" -&gt; "System" -&gt; "Authentication Services".  
2) Click the "Join Domain" button.  Provide the domain name along with the user credentials for an AD user that has the rights to join computers to the domain.</t>
  </si>
  <si>
    <t xml:space="preserve">Disable the ESXi shell during normal operations.  One method to implement the recommended state is to perform the following from the vSphere web client: 
1) Select the host.  
2) Select "Manage" -&gt; "Settings" -&gt; "System" -&gt; "Security Profile".  
3) Scroll down to "Services" and click "Edit...".  
4) Select "ESXi Shell" and click "Stop".  
5) Change the Startup Policy "Start and Stop Manually" and click "OK". </t>
  </si>
  <si>
    <t xml:space="preserve">Disable the SSH shell during normal operations.  One method to implement the recommended state is to perform the following from the vSphere web client: 
1) Select "Manage" -&gt; "Settings" -&gt; "System" -&gt; "Security Profile".  
2) Scroll down to "Services" and click "Edit...".  
3) Select "SSH" and click "Stop".  
4) Change the Startup Policy "to Start and Stop Manually" and click "OK".  
</t>
  </si>
  <si>
    <t>Remove all administrative access to CIM hardware monitoring tools if it is not required for operations.  Create a service account for each CIM-based monitoring tool that has CIMINTERACTION or read-only access.  One method to implement the recommended state is to perform the following from the vSphere web client: 
1) Select the ESXi host.  
2) Go to "Local Users and Groups" and create a limited-privileged, read-only service account for CIM.  
3) Place the CIM account into the "root" group.  
4) Select Users and right-click in the user screen.  
5) Select "Add" and add a new user.  If write access is required only grant the minimum required privileges.  CIM accounts should be limited to the "Host &gt; Config &gt; System Management" and "Host &gt; CIM &gt; CIMInteraction" privileges.</t>
  </si>
  <si>
    <t>Configure shell and SSH sessions to terminate after no more than 30 minutes of inactivity.  One method to implement the recommended state is to perform the following from the vSphere web client: 
1) Select the host.  
2) Click "Manage" -&gt; "Settings" -&gt; "System" -&gt; "Advanced System Settings".  
3) Type ESXiShellInteractiveTimeOut in the filter and set the attribute to the desired value (1800 or less).   
Please note, a value of 0 disables the ESXi ShellInteractiveTimeOut.</t>
  </si>
  <si>
    <t>Configure the shell service to terminate after no more than 30 minutes after being enabled.  One method to implement the recommended state is to perform the following from the vSphere web client: 
1) Select the host and click "Manage" -&gt; "Settings" -&gt; "System" -&gt; "Advanced System Settings".  
2) Type ESXiShellTimeOut in the filter.  Set the attribute to 1800 seconds (30 minutes) or less.</t>
  </si>
  <si>
    <t>Restrict the users who can override lockdown mode to only authorized VMware administrators.  One method to implement the recommended state is to perform the following from the vSphere web client: 
1) Select the host.  
2) Select "Manage" -&gt; "Settings" -&gt; "System" -&gt; "Advanced System Settings".  
3) Type DCUI.Access in the filter.  Set the DCUI.Access attribute to a comma-separated list of the users who are allowed to override lockdown mode.</t>
  </si>
  <si>
    <t>Enable mutual authentication of iSCSI traffic.</t>
  </si>
  <si>
    <t>Configure a unique CHAP secret for each iSCSI target (ESXi host).</t>
  </si>
  <si>
    <t>Set forged transmits to reject on each vswitch.  One method to implement the recommended state is to perform the following from the vSphere web client: 
1) Navigate to the host.  
2) On the Manage tab, click Networking, and select Virtual switches.  
3) Select a standard switch from the list and click the pencil icon to edit settings --&gt; Select Security --&gt; Set Forged transmits to "Reject" and click "OK".</t>
  </si>
  <si>
    <t>To close this finding, please provide a screenshot of the updated forged transmits setting with the agency's CAP.</t>
  </si>
  <si>
    <t xml:space="preserve">Set the MAC address change to reject for each vswitch.  One method to implement the recommended state is to perform the following from the vSphere web client: 
1) Navigate to the host.  
2) On the Manage tab, click Networking, and select Virtual switches.  
3) Select a standard switch from the list and click the pencil icon to edit settings --&gt; Select Security --&gt; Set MAC Address Changes to "Reject" and click "OK".  
</t>
  </si>
  <si>
    <t>Set Promiscuous Mode to reject on each vSwitch.  One method to implement the recommended state is to perform the following from the vSphere web client: 
1) Navigate to the host.  
2) On the Manage tab, click Networking, and select Virtual switches.  
3) Select a standard switch from the list and click the pencil icon to edit settings --&gt; Select Security --&gt; Set Promiscuous Mode to "Reject" and click "OK".</t>
  </si>
  <si>
    <t>Change the VLAN used for virtual traffic from the default VLAN1.</t>
  </si>
  <si>
    <t>Implement VLANs unique to the virtual environment and that do not conflict with upstream VLANs.</t>
  </si>
  <si>
    <t>Configure VLAN 4095 only for VGT.  If VGT is not required, disable the VLAN ID setting 4095 on all port groups.</t>
  </si>
  <si>
    <t>Limit the informational messages on the ESXi server.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tools.setInfo.sizeLimit = "1048576" and click "OK".</t>
  </si>
  <si>
    <t xml:space="preserve">Set the isolation tools removal and modification of devices to TRUE.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isolation.device.edit.disable = "TRUE" and click "OK".  
</t>
  </si>
  <si>
    <t>Set the isolation tools unauthorized connections disable to TRUE.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isolation.device.connectable.disable = "TRUE" and click "OK".</t>
  </si>
  <si>
    <t>Disable unnecessary virtual hosting functionality and unused services in operating system templates.  For example, disconnect unused physical devices, such as CD/DVD drives, floppy drives, and USB adaptors.</t>
  </si>
  <si>
    <t>Restrict access to the Virtual Machine.Interaction.Console Interaction privileged role.  Remove any default "Admin" or "Power User" roles and assign the new custom role only if and when needed.</t>
  </si>
  <si>
    <t>Enable encryption on the Virtual Serial Port by enabling one of the following options: (a) ssl: the equivalent of TCP+SSL; (b) tcp+ssl: SSL over TCP over IPv4 or IPv6; (c) tcp4+ssl: SSL over TCP over IPv4; (d) tcp6+ssl: SSL over TCP over IPv6; (e) telnet over TCP with SSL; or (f) telnets: telnet over SSL over TCP.</t>
  </si>
  <si>
    <t>Deploy virtual machines (VMs) using baseline templates.  Provide templates for VM creation that contain hardened, patched, and properly configured operating system deployments.</t>
  </si>
  <si>
    <t>Enable DVfilter to protect each VM.</t>
  </si>
  <si>
    <t>Disable Isolation Tools VM console copy and paste.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isolation.tools.copy.disable = "TRUE" and click "OK".</t>
  </si>
  <si>
    <t xml:space="preserve">Disable Isolation Tools VM console drag and drop.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isolation.tools.dnd.disable = "TRUE" and click "OK".  
</t>
  </si>
  <si>
    <t>Disable Isolation Tools VM console and paste GUI options.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isolation.tools.setGUIOptions.enable = "FALSE" and click "OK".</t>
  </si>
  <si>
    <t>Set Isolation Tools VM console paste operations disable to TRUE.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isolation.tools.paste.disable = "TRUE" and click "OK".</t>
  </si>
  <si>
    <t xml:space="preserve">Disable remote display using VNC.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RemoteDisplay.vnc.enabled = "FALSE" and click "OK".  
</t>
  </si>
  <si>
    <t>Disable Isolation Tools Virtual Disk Shrinking.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isolation.tools.diskShrink.disable = "TRUE" and click "OK".</t>
  </si>
  <si>
    <t>Disable Isolation Tools Virtual Disk Wiping.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isolation.tools.diskWiper.disable = "TRUE" and click "OK".</t>
  </si>
  <si>
    <t>Configure VMware to keep 10 or less log iterations.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log.keepOld = "10" and click "OK".</t>
  </si>
  <si>
    <t>Set the VMware log size to 1024000 or less. One method to implement the recommended state is to perform the following from the vSphere web client: 
1) Find the virtual machine in the vSphere Web Client inventory.  To find a virtual machine, select a datacenter, folder, cluster, resource pool, or host.  
2) Click the Related Objects tab and click Virtual Machines.  
3) Right-click the virtual machine and click Edit Settings.  
4) Select VM Options --&gt; Advanced --&gt; and click Edit Configuration.  Verify that the following values are in the Name and Value columns, or click Add Row to add them.  Set log.rotateSize = "1024000" and click "OK".</t>
  </si>
  <si>
    <t>Test Procedures</t>
  </si>
  <si>
    <t>NIST Control Name</t>
  </si>
  <si>
    <t>Perform the following from  the vSphere web client:
* Select the host 
* Go to "Manage" -&gt; "Settings" -&gt; "System" -&gt; "Security Profile"
* In the "Firewall" section select "Edit...".  
* For each enabled service, (e.g.  ssh, vSphere Web Access, http client) check to see if there is a range of allowed IP addresses provided.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t>
  </si>
  <si>
    <t>For each CHAP-enabled iSCSI adapter, confirm the  CHAP secrets used are unique.  The following will list all iSCSI adapters and their corresponding CHAP configuration:
# List Iscsi Initiator and CHAP Name if defined
Get-VMHost | Get-VMHostHba | Where {$_.Type -eq "Iscsi"} | Select VMHost, Device, ChapType, @{N="CHAPName";E={$_.AuthenticationProperties.ChapName}}</t>
  </si>
  <si>
    <t>Create a unique user account for each administrator. One method to implement the recommended state is to perform the following using the vSphere client (not the vSphere web client) for each ESXi host:
1. Connect directly to the ESXi host using the vSphere Client.
2. Login as root.
3. Select Manage, then select the Security &amp; Users tab.
4. Select User and view the local users.
5. Add a local user and grant shell access to this user.
6. Select the Host, then select ""Actions"" and ""Permissions"".
7. Assign the ""Administrator"" role to the user.</t>
  </si>
  <si>
    <t>From the vSphere web client:
* Select the host.
* Select "Manage" -&gt; "Settings" -&gt; "System" -&gt; "Advanced System Settings".  
* Type DCUI.Access in the filter.  
* Ensure the DCUI.Access attribute is set to a comma-separated list of the users who are allowed to override lockdown mode.  
Additionally, the following Power shell command may be used:
Get-VMHost | Get-Advanced Setting -Name DCUI.Access</t>
  </si>
  <si>
    <t>SCSEM Test Results - ESXI6.0</t>
  </si>
  <si>
    <t>This table calculates all tests in the ESXI6.0 Test Cases Tab</t>
  </si>
  <si>
    <t>Set Virtual Distributed Switch Netflow traffic  to be sent to an authorized collector. One method to implement the recommended state is using the vSphere Web Client: 
1) For each distributed switch
2) Go to "Configure" -&gt; "Settings" -&gt; "NetFlow".
3) Click "Edit"</t>
  </si>
  <si>
    <t>Restrict access to services running on an ESXi host. To implement the recommended configuration perform the following from the vSphere web client:
1. Select the host.
2. Go to "Configure" -&gt; "System" -&gt; "Security Profile".
3. In the "Firewall" section, select "Edit".
4. For each enabled service, (e.g., ssh, vSphere Web Access, http client) provide the range of allowed IP addresses.
5. Click "OK".</t>
  </si>
  <si>
    <t>Configure vSphere Authentication Proxy when adding hosts to Active Directory. To properly set the vSphere Authentication Proxy from Web Client directly:
1) Select the host
2) Click on "Configure" -&gt; "Settings" -&gt; "Authentication Services"
3) Click on "Join Domain"
4) Select "Using Proxy Server" radio button.
5) Provide proxy server IP address.</t>
  </si>
  <si>
    <t xml:space="preserve">To verify a proper trusted users list is set for DCUI, perform the following from the vSphere web client:
1. Select the host.
2. Select "Configure" -&gt; "System" -&gt; "Advanced System Settings".
3. Type `DCUI.Access` in the filter.
4. Ensure the `DCUI.Access` attribute is set to a comma-separated list of the users who are allowed to override lockdown mode.
Alternately, the following PowerCLI command may be used:
Get-VMHost | Get-AdvancedSetting -Name DCUI.Access
</t>
  </si>
  <si>
    <t>Lockdown mode has not been configured for secure administrative access.</t>
  </si>
  <si>
    <t xml:space="preserve">To verify the timeout is set correctly, perform the following from the vSphere web client:
1. Select the host.
2. Click "Configure" -&gt; "System" -&gt; "Advanced System Settings".
3. Type `ESXiShellInteractiveTimeOut` in the filter.
4. Verify that the attribute is set to `300` seconds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
</t>
  </si>
  <si>
    <t>Finding Statement (Internal Use Only)</t>
  </si>
  <si>
    <t>To confirm password complexity requirements are set, perform the following:
1. Login to the ESXi shell as a user with administrator privileges.
2. Open `/etc/pam.d/passwd`.
3. Locate the following line: 
 password requisite /lib/security/$ISA/pam_passwdqc.so retry=N min=N0,N1,N2,N3,N4
4. Confirm N0 is set to `disabled`.
5. Confirm N1 is set to `disabled`.
6. Confirm N2 is set to `disabled`.
7. Confirm N3 is set to `disabled`.
8. Confirm N4 is set to `8` or greater.
The above requires all passwords to be 8 or more characters long and comprised of at least one character from four distinct character sets.</t>
  </si>
  <si>
    <t>ESXi uses the `pam_passwdqc.so` plug-in to set password strength and complexity. Options include setting minimum password length, requiring password characters to come from particular character sets, The settings should enforce the organization's password policies.
Note that an uppercase character that begins a password does not count toward the number of character classes used, and neither does a number that ends a password.</t>
  </si>
  <si>
    <t xml:space="preserve">HPW3: Minimum password length is too short
HPW12: Passwords do not meet complexity requirements
HPW19: More than one Publication 1075 password requirement is not met
</t>
  </si>
  <si>
    <t xml:space="preserve">HPW3
HPW12
HPW19
</t>
  </si>
  <si>
    <t xml:space="preserve">To set the password complexity requirements, perform the following:
1. Login to the ESXi shell as a user with administrator privileges.
2. Open `/etc./pam.d/passwd`.
3. Locate the following line: 
password requisite /lib/security/$ISA/pam_passwdqc.so retry=N min=N0,N1,N2,N3,N4
4. Set N0 to `disabled`.
5. Set N1 to `disabled`.
6. Set N2 to `disabled`.
7. Set N3 to `disabled`.
8. Set N4 to `14` or greater.
The above requires all passwords to be 8 or more characters long and comprised of at least one character from four distinct character sets. </t>
  </si>
  <si>
    <t xml:space="preserve">Configure the ESXi password and account policies to meet IRS Publication 1075 requirements. One method to implement the recommended state is to
perform the following:
1. Login to the ESXi shell as a user with administrator privileges.
2. Open `/etc./pam.d/passwd`.
3. Locate the following line: 
password requisite /lib/security/$ISA/pam_passwdqc.so retry=N min=N0,N1,N2,N3,N4
4. Set N0 to `disabled`.
5. Set N1 to `disabled`.
6. Set N2 to `disabled`.
7. Set N3 to `disabled`.
8. Set N4 to `14` or greater.
The above requires all passwords to be 8 or more characters long and comprised of at least one character from four distinct character sets. </t>
  </si>
  <si>
    <t xml:space="preserve">Set the DCUI timeout to 1800 seconds or less. One method to implement the recommended state is use the following PowerCLI command:
Get-VMHost | Get-AdvancedSetting -Name UserVars.DcuiTimeOut | Set-AdvancedSetting -Value 1800 seconds. </t>
  </si>
  <si>
    <t>Set idle ESXi shell and SSH sessions time out after 300 seconds or less. One method to implement the recommended state is to use the following PowerCLI command:
# Set Remove UserVars.ESXiShellInteractiveTimeOut to 300 on all hosts
Get-VMHost | Get-AdvancedSetting -Name 'UserVars.ESXiShellInteractiveTimeOut' | Set-AdvancedSetting -Value "300".</t>
  </si>
  <si>
    <t>Set the shell services timeout to 30 minutes or less. One method to implement the recommended state is to run the following PowerCLI command:
# Set UserVars.ESXiShellTimeOut to 1800 on all hosts
Get-VMHost | Get-AdvancedSetting -Name 'UserVars.ESXiShellTimeOut' | Set-AdvancedSetting -Value "1800".</t>
  </si>
  <si>
    <t>Set DCUI has a trusted users list for lockdown mode. One method to implement the recommended state is to perform the following from the vSphere web client:  
1) Select the host.  
2) Select "Configure" -&gt; "System" -&gt; "Advanced System Settings".
3) Type `DCUI.Access` in the filter.
4) Click on the attribute to highlight it.
5) Click edit.
6) Set the `DCUI.Access` attribute to a comma-separated list of the users who are allowed to override lockdown mode.
7) Click "OK".</t>
  </si>
  <si>
    <t>Set DCUI has a trusted users list for lockdown mode. One method to implement the recommended state is to perform the following from the vSphere web client:  
1) Select the host.  
2) Select "Manage" -&gt; "Settings" -&gt; "System" -&gt; "Security Profile".  
3) Scroll down to "Lockdown Mode" and click "Edit...".
4) Select the "Enable Lockdown Mode" checkbox and click "OK".</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</si>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</sst>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numFmt numFmtId="165" formatCode="[&lt;=9999999]###\-####;\(###\)\ ###\-####"/>
    <numFmt numFmtId="166" formatCode="0.0"/>
  </numFmts>
  <fonts count="24"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color indexed="8"/>
      <name val="Arial"/>
      <family val="2"/>
    </font>
    <font>
      <b/>
      <i/>
      <sz val="10"/>
      <name val="Arial"/>
      <family val="2"/>
    </font>
    <font>
      <sz val="12"/>
      <color indexed="8"/>
      <name val="Arial"/>
      <family val="2"/>
    </font>
    <font>
      <sz val="11"/>
      <color theme="1"/>
      <name val="Calibri"/>
      <family val="2"/>
      <scheme val="minor"/>
    </font>
    <font>
      <u/>
      <sz val="10"/>
      <color theme="10"/>
      <name val="Arial"/>
      <family val="2"/>
    </font>
    <font>
      <b/>
      <sz val="11"/>
      <color theme="1"/>
      <name val="Calibri"/>
      <family val="2"/>
      <scheme val="minor"/>
    </font>
    <font>
      <sz val="10"/>
      <color rgb="FFAC0000"/>
      <name val="Arial"/>
      <family val="2"/>
    </font>
    <font>
      <sz val="10"/>
      <color rgb="FFFF0000"/>
      <name val="Arial"/>
      <family val="2"/>
    </font>
    <font>
      <sz val="10"/>
      <color theme="1"/>
      <name val="Arial"/>
      <family val="2"/>
    </font>
    <font>
      <b/>
      <sz val="10"/>
      <color theme="1"/>
      <name val="Arial"/>
      <family val="2"/>
    </font>
    <font>
      <sz val="11"/>
      <color theme="0"/>
      <name val="Calibri"/>
      <family val="2"/>
    </font>
    <font>
      <b/>
      <sz val="10"/>
      <color rgb="FFFF0000"/>
      <name val="Arial"/>
      <family val="2"/>
    </font>
    <font>
      <sz val="10"/>
      <color theme="1" tint="4.9989318521683403E-2"/>
      <name val="Arial"/>
      <family val="2"/>
    </font>
    <font>
      <b/>
      <sz val="12"/>
      <color theme="1"/>
      <name val="Calibri"/>
      <family val="2"/>
      <scheme val="minor"/>
    </font>
    <font>
      <sz val="12"/>
      <color theme="1"/>
      <name val="Calibri"/>
      <family val="2"/>
      <scheme val="minor"/>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8"/>
      </patternFill>
    </fill>
    <fill>
      <patternFill patternType="solid">
        <fgColor theme="2" tint="-9.9978637043366805E-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4"/>
      </right>
      <top style="thin">
        <color indexed="63"/>
      </top>
      <bottom style="thin">
        <color indexed="63"/>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right style="thin">
        <color indexed="63"/>
      </right>
      <top style="thin">
        <color indexed="63"/>
      </top>
      <bottom/>
      <diagonal/>
    </border>
    <border>
      <left style="thin">
        <color indexed="63"/>
      </left>
      <right/>
      <top/>
      <bottom style="thin">
        <color indexed="63"/>
      </bottom>
      <diagonal/>
    </border>
    <border>
      <left style="thin">
        <color indexed="63"/>
      </left>
      <right/>
      <top style="thin">
        <color indexed="63"/>
      </top>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bottom style="thin">
        <color theme="0"/>
      </bottom>
      <diagonal/>
    </border>
    <border>
      <left/>
      <right/>
      <top/>
      <bottom style="thin">
        <color theme="0"/>
      </bottom>
      <diagonal/>
    </border>
    <border>
      <left/>
      <right style="thin">
        <color indexed="63"/>
      </right>
      <top/>
      <bottom style="thin">
        <color theme="0"/>
      </bottom>
      <diagonal/>
    </border>
    <border>
      <left style="thin">
        <color indexed="63"/>
      </left>
      <right/>
      <top style="thin">
        <color theme="0"/>
      </top>
      <bottom/>
      <diagonal/>
    </border>
    <border>
      <left style="thin">
        <color theme="1" tint="0.24994659260841701"/>
      </left>
      <right/>
      <top style="thin">
        <color theme="1" tint="0.24994659260841701"/>
      </top>
      <bottom style="thin">
        <color theme="1" tint="0.24994659260841701"/>
      </bottom>
      <diagonal/>
    </border>
  </borders>
  <cellStyleXfs count="8">
    <xf numFmtId="0" fontId="0" fillId="0" borderId="0"/>
    <xf numFmtId="0" fontId="13" fillId="0" borderId="0" applyNumberFormat="0" applyFill="0" applyBorder="0" applyAlignment="0" applyProtection="0"/>
    <xf numFmtId="0" fontId="6" fillId="0" borderId="0"/>
    <xf numFmtId="0" fontId="6" fillId="0" borderId="0"/>
    <xf numFmtId="0" fontId="12" fillId="0" borderId="0"/>
    <xf numFmtId="0" fontId="6" fillId="0" borderId="0"/>
    <xf numFmtId="0" fontId="1" fillId="0" borderId="0" applyFill="0" applyProtection="0"/>
    <xf numFmtId="0" fontId="6" fillId="0" borderId="0"/>
  </cellStyleXfs>
  <cellXfs count="261">
    <xf numFmtId="0" fontId="0" fillId="0" borderId="0" xfId="0"/>
    <xf numFmtId="0" fontId="0" fillId="0" borderId="0" xfId="0" applyFill="1"/>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3" fillId="2" borderId="2" xfId="0" applyFont="1" applyFill="1" applyBorder="1" applyAlignment="1"/>
    <xf numFmtId="0" fontId="3" fillId="2" borderId="3" xfId="0" applyFont="1" applyFill="1" applyBorder="1" applyAlignment="1"/>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0" fillId="0" borderId="0" xfId="0" applyProtection="1"/>
    <xf numFmtId="0" fontId="8" fillId="3" borderId="0" xfId="0" applyFont="1" applyFill="1" applyBorder="1" applyAlignment="1" applyProtection="1"/>
    <xf numFmtId="0" fontId="6" fillId="3" borderId="0" xfId="0" applyFont="1" applyFill="1" applyBorder="1" applyAlignment="1" applyProtection="1"/>
    <xf numFmtId="0" fontId="3" fillId="4" borderId="5" xfId="0" applyFont="1" applyFill="1" applyBorder="1" applyAlignment="1" applyProtection="1">
      <alignment vertical="center"/>
    </xf>
    <xf numFmtId="0" fontId="3" fillId="2" borderId="3" xfId="0" applyFont="1" applyFill="1" applyBorder="1" applyAlignment="1" applyProtection="1">
      <alignment vertical="center"/>
    </xf>
    <xf numFmtId="0" fontId="0" fillId="5" borderId="2" xfId="0" applyFill="1" applyBorder="1" applyAlignment="1" applyProtection="1">
      <alignment vertical="center"/>
    </xf>
    <xf numFmtId="0" fontId="0" fillId="5" borderId="3" xfId="0" applyFill="1" applyBorder="1" applyAlignment="1" applyProtection="1">
      <alignment vertical="center"/>
    </xf>
    <xf numFmtId="0" fontId="0" fillId="5" borderId="6" xfId="0" applyFill="1" applyBorder="1" applyAlignment="1" applyProtection="1">
      <alignment vertical="center"/>
    </xf>
    <xf numFmtId="0" fontId="13" fillId="0" borderId="0" xfId="1" applyProtection="1"/>
    <xf numFmtId="0" fontId="3" fillId="2" borderId="3" xfId="0" applyFont="1" applyFill="1" applyBorder="1" applyAlignment="1" applyProtection="1"/>
    <xf numFmtId="0" fontId="3" fillId="2" borderId="4" xfId="0" applyFont="1" applyFill="1" applyBorder="1" applyAlignment="1" applyProtection="1"/>
    <xf numFmtId="0" fontId="6" fillId="0" borderId="7" xfId="0" applyFont="1" applyFill="1" applyBorder="1" applyAlignment="1" applyProtection="1">
      <alignment vertical="top"/>
    </xf>
    <xf numFmtId="0" fontId="6" fillId="0" borderId="0" xfId="0" applyFont="1" applyFill="1" applyBorder="1" applyAlignment="1" applyProtection="1">
      <alignment vertical="top"/>
    </xf>
    <xf numFmtId="0" fontId="6" fillId="0" borderId="8" xfId="0" applyFont="1" applyFill="1" applyBorder="1" applyAlignment="1" applyProtection="1">
      <alignment vertical="top"/>
    </xf>
    <xf numFmtId="0" fontId="6" fillId="0" borderId="9" xfId="0" applyFont="1" applyFill="1" applyBorder="1" applyAlignment="1" applyProtection="1">
      <alignment vertical="top"/>
    </xf>
    <xf numFmtId="0" fontId="6" fillId="0" borderId="10" xfId="0" applyFont="1" applyFill="1" applyBorder="1" applyAlignment="1" applyProtection="1">
      <alignment vertical="top"/>
    </xf>
    <xf numFmtId="0" fontId="0" fillId="0" borderId="0" xfId="0" applyAlignment="1" applyProtection="1"/>
    <xf numFmtId="0" fontId="3" fillId="2" borderId="2" xfId="0" applyFont="1" applyFill="1" applyBorder="1" applyAlignment="1" applyProtection="1"/>
    <xf numFmtId="0" fontId="3" fillId="5" borderId="2" xfId="0" applyFont="1" applyFill="1" applyBorder="1" applyAlignment="1" applyProtection="1">
      <alignment vertical="center"/>
    </xf>
    <xf numFmtId="0" fontId="3" fillId="5" borderId="3" xfId="0" applyFont="1" applyFill="1" applyBorder="1" applyAlignment="1" applyProtection="1">
      <alignment vertical="center"/>
    </xf>
    <xf numFmtId="0" fontId="3" fillId="5" borderId="4" xfId="0" applyFont="1" applyFill="1" applyBorder="1" applyAlignment="1" applyProtection="1">
      <alignment vertical="center"/>
    </xf>
    <xf numFmtId="0" fontId="0" fillId="0" borderId="0" xfId="0" applyFill="1" applyAlignment="1" applyProtection="1"/>
    <xf numFmtId="0" fontId="15" fillId="0" borderId="5" xfId="0" applyFont="1" applyFill="1" applyBorder="1" applyAlignment="1" applyProtection="1">
      <alignment vertical="top"/>
    </xf>
    <xf numFmtId="0" fontId="15" fillId="0" borderId="11" xfId="0" applyFont="1" applyFill="1" applyBorder="1" applyAlignment="1" applyProtection="1">
      <alignment vertical="top"/>
    </xf>
    <xf numFmtId="0" fontId="15" fillId="0" borderId="0" xfId="0" applyFont="1" applyFill="1" applyAlignment="1" applyProtection="1"/>
    <xf numFmtId="0" fontId="15" fillId="0" borderId="0" xfId="0" applyFont="1" applyFill="1" applyBorder="1" applyAlignment="1" applyProtection="1">
      <alignment vertical="top"/>
    </xf>
    <xf numFmtId="0" fontId="15" fillId="0" borderId="8" xfId="0" applyFont="1" applyFill="1" applyBorder="1" applyAlignment="1" applyProtection="1">
      <alignment vertical="top"/>
    </xf>
    <xf numFmtId="0" fontId="16" fillId="0" borderId="12" xfId="0" applyFont="1" applyFill="1" applyBorder="1" applyAlignment="1" applyProtection="1">
      <alignment vertical="top"/>
    </xf>
    <xf numFmtId="0" fontId="16" fillId="0" borderId="9" xfId="0" applyFont="1" applyFill="1" applyBorder="1" applyAlignment="1" applyProtection="1">
      <alignment vertical="top"/>
    </xf>
    <xf numFmtId="0" fontId="16" fillId="0" borderId="10" xfId="0" applyFont="1" applyFill="1" applyBorder="1" applyAlignment="1" applyProtection="1">
      <alignment vertical="top"/>
    </xf>
    <xf numFmtId="0" fontId="3" fillId="6" borderId="13" xfId="0" applyFont="1" applyFill="1" applyBorder="1" applyAlignment="1" applyProtection="1">
      <alignment vertical="top"/>
    </xf>
    <xf numFmtId="0" fontId="3" fillId="6" borderId="5" xfId="0" applyFont="1" applyFill="1" applyBorder="1" applyAlignment="1" applyProtection="1">
      <alignment vertical="top"/>
    </xf>
    <xf numFmtId="0" fontId="3" fillId="6" borderId="11" xfId="0" applyFont="1" applyFill="1" applyBorder="1" applyAlignment="1" applyProtection="1">
      <alignment vertical="top"/>
    </xf>
    <xf numFmtId="0" fontId="6" fillId="0" borderId="13" xfId="0" applyFont="1" applyFill="1" applyBorder="1" applyAlignment="1" applyProtection="1">
      <alignment vertical="top"/>
    </xf>
    <xf numFmtId="0" fontId="6" fillId="0" borderId="5" xfId="0" applyFont="1" applyFill="1" applyBorder="1" applyAlignment="1" applyProtection="1">
      <alignment vertical="top"/>
    </xf>
    <xf numFmtId="0" fontId="6" fillId="0" borderId="11" xfId="0" applyFont="1" applyFill="1" applyBorder="1" applyAlignment="1" applyProtection="1">
      <alignment vertical="top"/>
    </xf>
    <xf numFmtId="0" fontId="3" fillId="6" borderId="12" xfId="0" applyFont="1" applyFill="1" applyBorder="1" applyAlignment="1" applyProtection="1">
      <alignment vertical="top"/>
    </xf>
    <xf numFmtId="0" fontId="3" fillId="6" borderId="9" xfId="0" applyFont="1" applyFill="1" applyBorder="1" applyAlignment="1" applyProtection="1">
      <alignment vertical="top"/>
    </xf>
    <xf numFmtId="0" fontId="3" fillId="6" borderId="10" xfId="0" applyFont="1" applyFill="1" applyBorder="1" applyAlignment="1" applyProtection="1">
      <alignment vertical="top"/>
    </xf>
    <xf numFmtId="0" fontId="6" fillId="0" borderId="12" xfId="0" applyFont="1" applyFill="1" applyBorder="1" applyAlignment="1" applyProtection="1">
      <alignment vertical="top"/>
    </xf>
    <xf numFmtId="0" fontId="3" fillId="6" borderId="2" xfId="0" applyFont="1" applyFill="1" applyBorder="1" applyAlignment="1" applyProtection="1">
      <alignment vertical="top"/>
    </xf>
    <xf numFmtId="0" fontId="3" fillId="6" borderId="3" xfId="0" applyFont="1" applyFill="1" applyBorder="1" applyAlignment="1" applyProtection="1">
      <alignment vertical="top"/>
    </xf>
    <xf numFmtId="0" fontId="3" fillId="6" borderId="4" xfId="0" applyFont="1" applyFill="1" applyBorder="1" applyAlignment="1" applyProtection="1">
      <alignment vertical="top"/>
    </xf>
    <xf numFmtId="0" fontId="6" fillId="0" borderId="2" xfId="0" applyFont="1" applyFill="1" applyBorder="1" applyAlignment="1" applyProtection="1">
      <alignment vertical="top"/>
    </xf>
    <xf numFmtId="0" fontId="6" fillId="0" borderId="3" xfId="0" applyFont="1" applyFill="1" applyBorder="1" applyAlignment="1" applyProtection="1">
      <alignment vertical="top"/>
    </xf>
    <xf numFmtId="0" fontId="6" fillId="0" borderId="4" xfId="0" applyFont="1" applyFill="1" applyBorder="1" applyAlignment="1" applyProtection="1">
      <alignment vertical="top"/>
    </xf>
    <xf numFmtId="0" fontId="3" fillId="6" borderId="7" xfId="0" applyFont="1" applyFill="1" applyBorder="1" applyAlignment="1" applyProtection="1">
      <alignment vertical="top"/>
    </xf>
    <xf numFmtId="0" fontId="3" fillId="6" borderId="0" xfId="0" applyFont="1" applyFill="1" applyBorder="1" applyAlignment="1" applyProtection="1">
      <alignment vertical="top"/>
    </xf>
    <xf numFmtId="0" fontId="3" fillId="6" borderId="8" xfId="0" applyFont="1" applyFill="1" applyBorder="1" applyAlignment="1" applyProtection="1">
      <alignment vertical="top"/>
    </xf>
    <xf numFmtId="0" fontId="6" fillId="4" borderId="7" xfId="0" applyFont="1" applyFill="1" applyBorder="1" applyAlignment="1" applyProtection="1">
      <alignment horizontal="left" vertical="top" indent="1"/>
    </xf>
    <xf numFmtId="0" fontId="3" fillId="2" borderId="2" xfId="0" applyFont="1" applyFill="1" applyBorder="1" applyAlignment="1" applyProtection="1">
      <alignment horizontal="left" vertical="center" indent="1"/>
    </xf>
    <xf numFmtId="0" fontId="4" fillId="3" borderId="7" xfId="0" applyFont="1" applyFill="1" applyBorder="1" applyAlignment="1" applyProtection="1">
      <alignment horizontal="left" indent="1"/>
    </xf>
    <xf numFmtId="0" fontId="3" fillId="4" borderId="13" xfId="0" applyFont="1" applyFill="1" applyBorder="1" applyAlignment="1" applyProtection="1">
      <alignment horizontal="left" indent="1"/>
    </xf>
    <xf numFmtId="0" fontId="6" fillId="4" borderId="12" xfId="0" applyFont="1" applyFill="1" applyBorder="1" applyAlignment="1" applyProtection="1">
      <alignment horizontal="left" vertical="top" indent="1"/>
    </xf>
    <xf numFmtId="0" fontId="17" fillId="0" borderId="4" xfId="0" applyFont="1" applyBorder="1" applyAlignment="1" applyProtection="1">
      <alignment vertical="top" wrapText="1"/>
    </xf>
    <xf numFmtId="165" fontId="17" fillId="0" borderId="4" xfId="0" applyNumberFormat="1" applyFont="1" applyBorder="1" applyAlignment="1" applyProtection="1">
      <alignment vertical="top" wrapText="1"/>
    </xf>
    <xf numFmtId="0" fontId="17" fillId="0" borderId="4" xfId="0" applyFont="1" applyBorder="1" applyAlignment="1" applyProtection="1">
      <alignment horizontal="left" vertical="top" wrapText="1"/>
    </xf>
    <xf numFmtId="165" fontId="17" fillId="0" borderId="4" xfId="0" applyNumberFormat="1" applyFont="1" applyBorder="1" applyAlignment="1" applyProtection="1">
      <alignment horizontal="left" vertical="top" wrapText="1"/>
    </xf>
    <xf numFmtId="0" fontId="6" fillId="0" borderId="4" xfId="0" applyFont="1" applyBorder="1" applyAlignment="1" applyProtection="1">
      <alignment horizontal="left" vertical="top"/>
    </xf>
    <xf numFmtId="0" fontId="8" fillId="3" borderId="0" xfId="0" applyFont="1" applyFill="1" applyBorder="1" applyAlignment="1" applyProtection="1">
      <alignment vertical="top"/>
    </xf>
    <xf numFmtId="0" fontId="4" fillId="3" borderId="7" xfId="0" applyFont="1" applyFill="1" applyBorder="1" applyAlignment="1" applyProtection="1">
      <alignment horizontal="left" vertical="top" indent="1"/>
    </xf>
    <xf numFmtId="0" fontId="3" fillId="5" borderId="2" xfId="0" applyFont="1" applyFill="1" applyBorder="1" applyAlignment="1" applyProtection="1">
      <alignment horizontal="left" vertical="center" indent="1"/>
    </xf>
    <xf numFmtId="0" fontId="15" fillId="0" borderId="7" xfId="0" applyFont="1" applyFill="1" applyBorder="1" applyAlignment="1" applyProtection="1">
      <alignment horizontal="left" vertical="top" indent="1"/>
    </xf>
    <xf numFmtId="0" fontId="6" fillId="0" borderId="0" xfId="0" applyFont="1" applyProtection="1"/>
    <xf numFmtId="0" fontId="6" fillId="0" borderId="7" xfId="0" applyFont="1" applyFill="1" applyBorder="1" applyAlignment="1" applyProtection="1">
      <alignment horizontal="left" vertical="top" indent="1"/>
    </xf>
    <xf numFmtId="0" fontId="3" fillId="0" borderId="7" xfId="0" applyFont="1" applyFill="1" applyBorder="1" applyAlignment="1" applyProtection="1">
      <alignment horizontal="left" vertical="top" indent="1"/>
    </xf>
    <xf numFmtId="0" fontId="6" fillId="3" borderId="7" xfId="0" applyFont="1" applyFill="1" applyBorder="1" applyAlignment="1" applyProtection="1">
      <alignment horizontal="left" indent="1"/>
    </xf>
    <xf numFmtId="0" fontId="6" fillId="3" borderId="7" xfId="0" applyFont="1" applyFill="1" applyBorder="1" applyAlignment="1" applyProtection="1">
      <alignment horizontal="left" vertical="top" indent="1"/>
    </xf>
    <xf numFmtId="0" fontId="6" fillId="4" borderId="0" xfId="0" applyFont="1" applyFill="1" applyBorder="1" applyAlignment="1" applyProtection="1">
      <alignment vertical="top"/>
    </xf>
    <xf numFmtId="0" fontId="6" fillId="4" borderId="9" xfId="0" applyFont="1" applyFill="1" applyBorder="1" applyAlignment="1" applyProtection="1">
      <alignment vertical="top"/>
    </xf>
    <xf numFmtId="164" fontId="6" fillId="0" borderId="4" xfId="0" applyNumberFormat="1" applyFont="1" applyBorder="1" applyAlignment="1" applyProtection="1">
      <alignment horizontal="left" vertical="top"/>
    </xf>
    <xf numFmtId="0" fontId="6" fillId="0" borderId="13" xfId="0" applyFont="1" applyFill="1" applyBorder="1" applyAlignment="1" applyProtection="1">
      <alignment horizontal="left" vertical="top" indent="1"/>
    </xf>
    <xf numFmtId="0" fontId="6" fillId="0" borderId="1" xfId="0" applyFont="1" applyBorder="1" applyAlignment="1">
      <alignment horizontal="left" vertical="top"/>
    </xf>
    <xf numFmtId="0" fontId="6" fillId="0" borderId="42" xfId="0" applyFont="1" applyFill="1" applyBorder="1" applyAlignment="1" applyProtection="1">
      <alignment horizontal="left" vertical="top" indent="1"/>
    </xf>
    <xf numFmtId="0" fontId="15" fillId="0" borderId="43" xfId="0" applyFont="1" applyFill="1" applyBorder="1" applyAlignment="1" applyProtection="1">
      <alignment vertical="top"/>
    </xf>
    <xf numFmtId="0" fontId="15" fillId="0" borderId="44" xfId="0" applyFont="1" applyFill="1" applyBorder="1" applyAlignment="1" applyProtection="1">
      <alignment vertical="top"/>
    </xf>
    <xf numFmtId="0" fontId="6" fillId="0" borderId="45" xfId="0" applyFont="1" applyFill="1" applyBorder="1" applyAlignment="1" applyProtection="1">
      <alignment horizontal="left" vertical="top" indent="1"/>
    </xf>
    <xf numFmtId="0" fontId="6" fillId="0" borderId="1" xfId="0" applyFont="1" applyBorder="1" applyAlignment="1">
      <alignment horizontal="left" vertical="top" wrapText="1"/>
    </xf>
    <xf numFmtId="0" fontId="6" fillId="0" borderId="0" xfId="0" applyFont="1" applyAlignment="1">
      <alignment vertical="center"/>
    </xf>
    <xf numFmtId="0" fontId="6" fillId="3" borderId="14" xfId="0" applyFont="1" applyFill="1" applyBorder="1" applyAlignment="1" applyProtection="1"/>
    <xf numFmtId="0" fontId="8" fillId="3" borderId="14" xfId="0" applyFont="1" applyFill="1" applyBorder="1" applyAlignment="1" applyProtection="1"/>
    <xf numFmtId="0" fontId="8" fillId="3" borderId="14" xfId="0" applyFont="1" applyFill="1" applyBorder="1" applyAlignment="1" applyProtection="1">
      <alignment vertical="top"/>
    </xf>
    <xf numFmtId="0" fontId="3" fillId="4" borderId="15" xfId="0" applyFont="1" applyFill="1" applyBorder="1" applyAlignment="1" applyProtection="1">
      <alignment vertical="center"/>
    </xf>
    <xf numFmtId="0" fontId="6" fillId="4" borderId="14" xfId="0" applyFont="1" applyFill="1" applyBorder="1" applyAlignment="1" applyProtection="1">
      <alignment vertical="top"/>
    </xf>
    <xf numFmtId="0" fontId="6" fillId="4" borderId="16" xfId="0" applyFont="1" applyFill="1" applyBorder="1" applyAlignment="1" applyProtection="1">
      <alignment vertical="top"/>
    </xf>
    <xf numFmtId="0" fontId="6" fillId="0" borderId="14" xfId="0" applyFont="1" applyBorder="1" applyProtection="1"/>
    <xf numFmtId="0" fontId="3" fillId="2" borderId="6" xfId="0" applyFont="1" applyFill="1" applyBorder="1" applyAlignment="1" applyProtection="1">
      <alignment vertical="center"/>
    </xf>
    <xf numFmtId="0" fontId="0" fillId="0" borderId="14" xfId="0" applyBorder="1" applyProtection="1"/>
    <xf numFmtId="0" fontId="18" fillId="6" borderId="17" xfId="0" applyFont="1" applyFill="1" applyBorder="1" applyAlignment="1" applyProtection="1">
      <alignment vertical="top"/>
    </xf>
    <xf numFmtId="0" fontId="3" fillId="6" borderId="18" xfId="0" applyFont="1" applyFill="1" applyBorder="1" applyAlignment="1" applyProtection="1">
      <alignment vertical="top"/>
    </xf>
    <xf numFmtId="0" fontId="3" fillId="6" borderId="19" xfId="0" applyFont="1" applyFill="1" applyBorder="1" applyAlignment="1" applyProtection="1">
      <alignment vertical="top"/>
    </xf>
    <xf numFmtId="0" fontId="3" fillId="6" borderId="20" xfId="0" applyFont="1" applyFill="1" applyBorder="1" applyAlignment="1" applyProtection="1">
      <alignment vertical="top"/>
    </xf>
    <xf numFmtId="0" fontId="3" fillId="6" borderId="14" xfId="0" applyFont="1" applyFill="1" applyBorder="1" applyAlignment="1" applyProtection="1">
      <alignment vertical="top"/>
    </xf>
    <xf numFmtId="0" fontId="3" fillId="6" borderId="21" xfId="0" applyFont="1" applyFill="1" applyBorder="1" applyAlignment="1" applyProtection="1">
      <alignment vertical="top"/>
    </xf>
    <xf numFmtId="0" fontId="3" fillId="6" borderId="22" xfId="0" applyFont="1" applyFill="1" applyBorder="1" applyAlignment="1" applyProtection="1">
      <alignment vertical="top"/>
    </xf>
    <xf numFmtId="0" fontId="3" fillId="6" borderId="23" xfId="0" applyFont="1" applyFill="1" applyBorder="1" applyAlignment="1" applyProtection="1">
      <alignment vertical="top"/>
    </xf>
    <xf numFmtId="0" fontId="3" fillId="7" borderId="20" xfId="0" applyFont="1" applyFill="1" applyBorder="1" applyAlignment="1"/>
    <xf numFmtId="0" fontId="3" fillId="5" borderId="17" xfId="0" applyFont="1" applyFill="1" applyBorder="1" applyAlignment="1"/>
    <xf numFmtId="0" fontId="3" fillId="5" borderId="18" xfId="0" applyFont="1" applyFill="1" applyBorder="1" applyAlignment="1"/>
    <xf numFmtId="0" fontId="3" fillId="5" borderId="19" xfId="0" applyFont="1" applyFill="1" applyBorder="1" applyAlignment="1"/>
    <xf numFmtId="0" fontId="3" fillId="4" borderId="24" xfId="0" applyFont="1" applyFill="1" applyBorder="1" applyAlignment="1"/>
    <xf numFmtId="0" fontId="0" fillId="8" borderId="25" xfId="0" applyFill="1" applyBorder="1"/>
    <xf numFmtId="0" fontId="3" fillId="4" borderId="25" xfId="0" applyFont="1" applyFill="1" applyBorder="1" applyAlignment="1"/>
    <xf numFmtId="0" fontId="0" fillId="8" borderId="26" xfId="0" applyFill="1" applyBorder="1"/>
    <xf numFmtId="0" fontId="3" fillId="4" borderId="27" xfId="0" applyFont="1" applyFill="1" applyBorder="1" applyAlignment="1"/>
    <xf numFmtId="0" fontId="3" fillId="4" borderId="28" xfId="0" applyFont="1" applyFill="1" applyBorder="1" applyAlignment="1"/>
    <xf numFmtId="0" fontId="3" fillId="4" borderId="29" xfId="0" applyFont="1" applyFill="1" applyBorder="1" applyAlignment="1"/>
    <xf numFmtId="0" fontId="0" fillId="7" borderId="20" xfId="0" applyFill="1" applyBorder="1"/>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6" fillId="5" borderId="33" xfId="0" applyFont="1" applyFill="1" applyBorder="1" applyAlignment="1">
      <alignment vertical="center"/>
    </xf>
    <xf numFmtId="0" fontId="7" fillId="5" borderId="1" xfId="0" applyFont="1" applyFill="1" applyBorder="1" applyAlignment="1">
      <alignment horizontal="center" vertical="center"/>
    </xf>
    <xf numFmtId="0" fontId="7" fillId="5" borderId="34" xfId="0" applyFont="1" applyFill="1" applyBorder="1" applyAlignment="1">
      <alignment horizontal="center" vertical="center"/>
    </xf>
    <xf numFmtId="0" fontId="5" fillId="7" borderId="20" xfId="0" applyFont="1" applyFill="1" applyBorder="1" applyAlignment="1">
      <alignment vertical="top"/>
    </xf>
    <xf numFmtId="0" fontId="6" fillId="0" borderId="35" xfId="0" applyNumberFormat="1" applyFont="1" applyBorder="1" applyAlignment="1">
      <alignment horizontal="center" vertical="center"/>
    </xf>
    <xf numFmtId="0" fontId="6" fillId="0" borderId="36" xfId="0" applyNumberFormat="1" applyFont="1" applyBorder="1" applyAlignment="1">
      <alignment horizontal="center" vertical="center"/>
    </xf>
    <xf numFmtId="0" fontId="3" fillId="4" borderId="26" xfId="0" applyFont="1" applyFill="1" applyBorder="1" applyAlignment="1"/>
    <xf numFmtId="0" fontId="7" fillId="5" borderId="37" xfId="0" applyFont="1" applyFill="1" applyBorder="1" applyAlignment="1">
      <alignment horizontal="center" vertical="center"/>
    </xf>
    <xf numFmtId="0" fontId="7" fillId="7" borderId="0" xfId="0" applyFont="1" applyFill="1" applyBorder="1" applyAlignment="1">
      <alignment horizontal="center" vertical="center"/>
    </xf>
    <xf numFmtId="0" fontId="6" fillId="0" borderId="38" xfId="0" applyFont="1" applyBorder="1" applyAlignment="1">
      <alignment horizontal="center" vertical="center"/>
    </xf>
    <xf numFmtId="0" fontId="6" fillId="7" borderId="24" xfId="0" applyFont="1" applyFill="1" applyBorder="1" applyAlignment="1"/>
    <xf numFmtId="0" fontId="6" fillId="0" borderId="25" xfId="0" applyFont="1" applyBorder="1"/>
    <xf numFmtId="2" fontId="3" fillId="0" borderId="26" xfId="0" applyNumberFormat="1" applyFont="1" applyBorder="1" applyAlignment="1">
      <alignment horizontal="center"/>
    </xf>
    <xf numFmtId="0" fontId="3" fillId="5" borderId="39" xfId="0" applyFont="1" applyFill="1" applyBorder="1" applyAlignment="1" applyProtection="1">
      <alignment horizontal="left" vertical="top" wrapText="1"/>
    </xf>
    <xf numFmtId="0" fontId="0" fillId="7" borderId="0" xfId="0" applyFill="1"/>
    <xf numFmtId="0" fontId="3" fillId="2" borderId="24" xfId="0" applyFont="1" applyFill="1" applyBorder="1" applyAlignment="1"/>
    <xf numFmtId="0" fontId="3" fillId="2" borderId="25" xfId="0" applyFont="1" applyFill="1" applyBorder="1" applyAlignment="1"/>
    <xf numFmtId="0" fontId="6" fillId="7" borderId="20" xfId="0" applyFont="1" applyFill="1" applyBorder="1" applyAlignment="1">
      <alignment vertical="top"/>
    </xf>
    <xf numFmtId="0" fontId="6" fillId="7" borderId="0" xfId="0" applyFont="1" applyFill="1" applyBorder="1" applyAlignment="1">
      <alignment vertical="top"/>
    </xf>
    <xf numFmtId="0" fontId="6" fillId="7" borderId="21" xfId="0" applyFont="1" applyFill="1" applyBorder="1" applyAlignment="1">
      <alignment vertical="top"/>
    </xf>
    <xf numFmtId="0" fontId="6" fillId="7" borderId="22" xfId="0" applyFont="1" applyFill="1" applyBorder="1" applyAlignment="1">
      <alignment vertical="top"/>
    </xf>
    <xf numFmtId="0" fontId="0" fillId="7" borderId="17" xfId="0" applyFill="1" applyBorder="1"/>
    <xf numFmtId="0" fontId="0" fillId="7" borderId="18" xfId="0" applyFill="1" applyBorder="1"/>
    <xf numFmtId="0" fontId="0" fillId="7" borderId="0" xfId="0" applyFill="1" applyBorder="1"/>
    <xf numFmtId="0" fontId="10" fillId="0" borderId="38" xfId="0" applyFont="1" applyBorder="1" applyAlignment="1">
      <alignment horizontal="center"/>
    </xf>
    <xf numFmtId="9" fontId="10" fillId="0" borderId="38" xfId="0" applyNumberFormat="1" applyFont="1" applyBorder="1" applyAlignment="1">
      <alignment horizont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5" fillId="7" borderId="0" xfId="0" applyFont="1" applyFill="1" applyBorder="1" applyAlignment="1">
      <alignment vertical="top" wrapText="1"/>
    </xf>
    <xf numFmtId="0" fontId="5" fillId="7" borderId="0" xfId="0" applyFont="1" applyFill="1" applyBorder="1" applyAlignment="1">
      <alignment vertical="top"/>
    </xf>
    <xf numFmtId="0" fontId="6" fillId="0" borderId="38" xfId="0" applyFont="1" applyBorder="1" applyAlignment="1">
      <alignment horizontal="center" vertical="center" wrapText="1"/>
    </xf>
    <xf numFmtId="0" fontId="0" fillId="7" borderId="0" xfId="0" applyFill="1" applyBorder="1" applyAlignment="1"/>
    <xf numFmtId="0" fontId="0" fillId="7" borderId="21" xfId="0" applyFill="1" applyBorder="1"/>
    <xf numFmtId="0" fontId="0" fillId="7" borderId="22" xfId="0" applyFill="1" applyBorder="1"/>
    <xf numFmtId="0" fontId="19" fillId="7" borderId="0" xfId="0" applyFont="1" applyFill="1"/>
    <xf numFmtId="0" fontId="20" fillId="7" borderId="0" xfId="0" applyFont="1" applyFill="1"/>
    <xf numFmtId="0" fontId="6" fillId="0" borderId="46" xfId="4" applyFont="1" applyBorder="1" applyAlignment="1">
      <alignment vertical="top" wrapText="1"/>
    </xf>
    <xf numFmtId="0" fontId="6" fillId="0" borderId="38" xfId="4" applyFont="1" applyBorder="1" applyAlignment="1">
      <alignment vertical="top" wrapText="1"/>
    </xf>
    <xf numFmtId="0" fontId="6" fillId="0" borderId="38" xfId="0" applyFont="1" applyBorder="1" applyAlignment="1" applyProtection="1">
      <alignment vertical="top" wrapText="1"/>
      <protection locked="0"/>
    </xf>
    <xf numFmtId="0" fontId="6" fillId="8" borderId="0" xfId="0" applyFont="1" applyFill="1" applyProtection="1"/>
    <xf numFmtId="0" fontId="9" fillId="0" borderId="0" xfId="6" applyFont="1" applyFill="1" applyAlignment="1" applyProtection="1">
      <alignment wrapText="1"/>
    </xf>
    <xf numFmtId="0" fontId="17" fillId="0" borderId="38" xfId="6" applyFont="1" applyFill="1" applyBorder="1" applyAlignment="1" applyProtection="1">
      <alignment horizontal="left" vertical="top" wrapText="1"/>
    </xf>
    <xf numFmtId="0" fontId="6" fillId="0" borderId="38" xfId="0" applyFont="1" applyFill="1" applyBorder="1" applyAlignment="1" applyProtection="1">
      <alignment horizontal="left" vertical="top" wrapText="1"/>
      <protection locked="0"/>
    </xf>
    <xf numFmtId="0" fontId="9" fillId="0" borderId="38" xfId="6" applyFont="1" applyFill="1" applyBorder="1" applyAlignment="1" applyProtection="1">
      <alignment horizontal="left" vertical="top" wrapText="1"/>
    </xf>
    <xf numFmtId="0" fontId="9" fillId="8" borderId="38" xfId="6" applyFont="1" applyFill="1" applyBorder="1" applyAlignment="1" applyProtection="1">
      <alignment horizontal="left" vertical="top" wrapText="1"/>
    </xf>
    <xf numFmtId="0" fontId="9" fillId="0" borderId="38" xfId="6" applyFont="1" applyFill="1" applyBorder="1" applyAlignment="1" applyProtection="1">
      <alignment horizontal="center" vertical="top" wrapText="1"/>
    </xf>
    <xf numFmtId="0" fontId="17" fillId="7" borderId="38" xfId="0" applyFont="1" applyFill="1" applyBorder="1" applyAlignment="1">
      <alignment horizontal="left" vertical="top" wrapText="1"/>
    </xf>
    <xf numFmtId="10" fontId="9" fillId="0" borderId="0" xfId="6" applyNumberFormat="1" applyFont="1" applyFill="1" applyAlignment="1" applyProtection="1">
      <alignment wrapText="1"/>
    </xf>
    <xf numFmtId="0" fontId="9" fillId="0" borderId="0" xfId="6" applyFont="1" applyFill="1" applyAlignment="1" applyProtection="1">
      <alignment horizontal="left" vertical="top" wrapText="1"/>
    </xf>
    <xf numFmtId="0" fontId="9" fillId="0" borderId="0" xfId="6" applyFont="1" applyFill="1" applyAlignment="1" applyProtection="1">
      <alignment vertical="top" wrapText="1"/>
    </xf>
    <xf numFmtId="0" fontId="3" fillId="0" borderId="2" xfId="0" applyFont="1" applyBorder="1" applyAlignment="1" applyProtection="1">
      <alignment horizontal="left" vertical="top"/>
    </xf>
    <xf numFmtId="0" fontId="3" fillId="0" borderId="2" xfId="0" applyFont="1" applyBorder="1" applyAlignment="1" applyProtection="1">
      <alignment vertical="center"/>
    </xf>
    <xf numFmtId="0" fontId="3" fillId="7" borderId="4" xfId="0" applyFont="1" applyFill="1" applyBorder="1" applyAlignment="1" applyProtection="1">
      <alignment vertical="center"/>
    </xf>
    <xf numFmtId="0" fontId="1" fillId="7" borderId="0" xfId="0" applyFont="1" applyFill="1" applyProtection="1"/>
    <xf numFmtId="0" fontId="3" fillId="9" borderId="39" xfId="0" applyFont="1" applyFill="1" applyBorder="1" applyAlignment="1" applyProtection="1">
      <alignment horizontal="left" vertical="top" wrapText="1"/>
    </xf>
    <xf numFmtId="0" fontId="0" fillId="0" borderId="0" xfId="0" applyFont="1" applyProtection="1"/>
    <xf numFmtId="0" fontId="0" fillId="0" borderId="0" xfId="0" applyProtection="1">
      <protection locked="0"/>
    </xf>
    <xf numFmtId="0" fontId="6" fillId="0" borderId="0" xfId="0" applyFont="1" applyProtection="1">
      <protection locked="0"/>
    </xf>
    <xf numFmtId="0" fontId="3" fillId="2" borderId="26" xfId="0" applyFont="1" applyFill="1" applyBorder="1" applyAlignment="1" applyProtection="1">
      <protection locked="0"/>
    </xf>
    <xf numFmtId="0" fontId="3" fillId="2" borderId="0" xfId="0" applyFont="1" applyFill="1" applyBorder="1" applyAlignment="1" applyProtection="1">
      <protection locked="0"/>
    </xf>
    <xf numFmtId="0" fontId="3" fillId="2" borderId="3" xfId="0" applyFont="1" applyFill="1" applyBorder="1" applyAlignment="1" applyProtection="1">
      <protection locked="0"/>
    </xf>
    <xf numFmtId="166" fontId="0" fillId="0" borderId="38" xfId="0" applyNumberFormat="1" applyBorder="1" applyAlignment="1">
      <alignment horizontal="left" vertical="top" wrapText="1"/>
    </xf>
    <xf numFmtId="14" fontId="0" fillId="0" borderId="38" xfId="0" applyNumberFormat="1" applyBorder="1" applyAlignment="1">
      <alignment horizontal="left" vertical="top" wrapText="1"/>
    </xf>
    <xf numFmtId="0" fontId="6" fillId="0" borderId="38" xfId="0" applyFont="1" applyBorder="1" applyAlignment="1">
      <alignment horizontal="left" vertical="top" wrapText="1"/>
    </xf>
    <xf numFmtId="0" fontId="3" fillId="7" borderId="17" xfId="0" applyFont="1" applyFill="1" applyBorder="1" applyAlignment="1">
      <alignment vertical="center"/>
    </xf>
    <xf numFmtId="0" fontId="3" fillId="7" borderId="18" xfId="0" applyFont="1" applyFill="1" applyBorder="1" applyAlignment="1">
      <alignment vertical="center"/>
    </xf>
    <xf numFmtId="0" fontId="0" fillId="7" borderId="19" xfId="0" applyFill="1" applyBorder="1"/>
    <xf numFmtId="0" fontId="0" fillId="7" borderId="14" xfId="0" applyFill="1" applyBorder="1"/>
    <xf numFmtId="0" fontId="0" fillId="7" borderId="23" xfId="0" applyFill="1" applyBorder="1"/>
    <xf numFmtId="0" fontId="3" fillId="2" borderId="26" xfId="0" applyFont="1" applyFill="1" applyBorder="1" applyAlignment="1"/>
    <xf numFmtId="0" fontId="3" fillId="8" borderId="39" xfId="0" applyFont="1" applyFill="1" applyBorder="1" applyAlignment="1" applyProtection="1">
      <alignment horizontal="left" vertical="top" wrapText="1"/>
    </xf>
    <xf numFmtId="0" fontId="6" fillId="0" borderId="38" xfId="6" applyFont="1" applyFill="1" applyBorder="1" applyAlignment="1" applyProtection="1">
      <alignment horizontal="left" vertical="top" wrapText="1"/>
    </xf>
    <xf numFmtId="0" fontId="3" fillId="9" borderId="38" xfId="0" applyFont="1" applyFill="1" applyBorder="1" applyAlignment="1" applyProtection="1">
      <alignment horizontal="left" vertical="top" wrapText="1"/>
    </xf>
    <xf numFmtId="0" fontId="6" fillId="0" borderId="38" xfId="6" applyFont="1" applyFill="1" applyBorder="1" applyAlignment="1" applyProtection="1">
      <alignment wrapText="1"/>
    </xf>
    <xf numFmtId="0" fontId="3" fillId="0" borderId="38" xfId="6" applyFont="1" applyFill="1" applyBorder="1" applyAlignment="1" applyProtection="1">
      <alignment wrapText="1"/>
    </xf>
    <xf numFmtId="0" fontId="6" fillId="7" borderId="0" xfId="3" applyFill="1"/>
    <xf numFmtId="0" fontId="6" fillId="0" borderId="0" xfId="3"/>
    <xf numFmtId="0" fontId="6" fillId="0" borderId="46" xfId="4" applyFont="1" applyFill="1" applyBorder="1" applyAlignment="1">
      <alignment vertical="top" wrapText="1"/>
    </xf>
    <xf numFmtId="0" fontId="6" fillId="0" borderId="38" xfId="0" applyFont="1" applyFill="1" applyBorder="1" applyAlignment="1" applyProtection="1">
      <alignment vertical="top" wrapText="1"/>
      <protection locked="0"/>
    </xf>
    <xf numFmtId="0" fontId="17" fillId="0" borderId="38" xfId="0" applyFont="1" applyFill="1" applyBorder="1" applyAlignment="1">
      <alignment horizontal="left" vertical="top" wrapText="1"/>
    </xf>
    <xf numFmtId="0" fontId="6" fillId="0" borderId="38" xfId="0" applyFont="1" applyFill="1" applyBorder="1" applyAlignment="1" applyProtection="1">
      <alignment horizontal="left" vertical="top"/>
    </xf>
    <xf numFmtId="0" fontId="6" fillId="0" borderId="38" xfId="4" applyFont="1" applyFill="1" applyBorder="1" applyAlignment="1">
      <alignment vertical="top" wrapText="1"/>
    </xf>
    <xf numFmtId="0" fontId="20" fillId="7" borderId="0" xfId="0" applyFont="1" applyFill="1" applyBorder="1"/>
    <xf numFmtId="0" fontId="6" fillId="0" borderId="34" xfId="0" applyFont="1" applyBorder="1" applyAlignment="1" applyProtection="1">
      <alignment horizontal="left" vertical="top" wrapText="1"/>
      <protection locked="0"/>
    </xf>
    <xf numFmtId="14" fontId="6" fillId="0" borderId="34" xfId="0" quotePrefix="1" applyNumberFormat="1" applyFont="1" applyBorder="1" applyAlignment="1" applyProtection="1">
      <alignment horizontal="left" vertical="top" wrapText="1"/>
      <protection locked="0"/>
    </xf>
    <xf numFmtId="164" fontId="6" fillId="0" borderId="34" xfId="0" applyNumberFormat="1"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165" fontId="6" fillId="0" borderId="6" xfId="0" applyNumberFormat="1" applyFont="1" applyBorder="1" applyAlignment="1" applyProtection="1">
      <alignment horizontal="left" vertical="top" wrapText="1"/>
      <protection locked="0"/>
    </xf>
    <xf numFmtId="0" fontId="21" fillId="0" borderId="38" xfId="6" applyFont="1" applyFill="1" applyBorder="1" applyAlignment="1" applyProtection="1">
      <alignment horizontal="left" vertical="top" wrapText="1"/>
      <protection locked="0"/>
    </xf>
    <xf numFmtId="0" fontId="21" fillId="0" borderId="38" xfId="0" applyFont="1" applyFill="1" applyBorder="1" applyAlignment="1">
      <alignment horizontal="left" vertical="top" wrapText="1"/>
    </xf>
    <xf numFmtId="0" fontId="21" fillId="0" borderId="38" xfId="6" applyFont="1" applyFill="1" applyBorder="1" applyAlignment="1" applyProtection="1">
      <alignment horizontal="left" vertical="top" wrapText="1"/>
    </xf>
    <xf numFmtId="0" fontId="21" fillId="0" borderId="38" xfId="0" applyFont="1" applyFill="1" applyBorder="1" applyAlignment="1" applyProtection="1">
      <alignment horizontal="left" vertical="top" wrapText="1"/>
    </xf>
    <xf numFmtId="0" fontId="21" fillId="0" borderId="38" xfId="6" applyFont="1" applyFill="1" applyBorder="1" applyAlignment="1">
      <alignment horizontal="left" vertical="top" wrapText="1"/>
    </xf>
    <xf numFmtId="0" fontId="21" fillId="0" borderId="1" xfId="5" applyFont="1" applyFill="1" applyBorder="1" applyAlignment="1" applyProtection="1">
      <alignment horizontal="left" vertical="top" wrapText="1"/>
      <protection locked="0"/>
    </xf>
    <xf numFmtId="0" fontId="21" fillId="0" borderId="38" xfId="0" applyFont="1" applyFill="1" applyBorder="1" applyAlignment="1" applyProtection="1">
      <alignment horizontal="left" vertical="top" wrapText="1"/>
      <protection locked="0"/>
    </xf>
    <xf numFmtId="0" fontId="21" fillId="7" borderId="38" xfId="6" applyFont="1" applyFill="1" applyBorder="1" applyAlignment="1" applyProtection="1">
      <alignment horizontal="left" vertical="top" wrapText="1"/>
    </xf>
    <xf numFmtId="0" fontId="21" fillId="0" borderId="38" xfId="6" applyFont="1" applyFill="1" applyBorder="1" applyAlignment="1" applyProtection="1">
      <alignment wrapText="1"/>
    </xf>
    <xf numFmtId="0" fontId="0" fillId="0" borderId="0" xfId="0" applyAlignment="1" applyProtection="1">
      <alignment horizontal="left" vertical="top" wrapText="1"/>
    </xf>
    <xf numFmtId="0" fontId="3" fillId="5" borderId="26" xfId="0" applyFont="1" applyFill="1" applyBorder="1" applyAlignment="1" applyProtection="1">
      <alignment vertical="top" wrapText="1"/>
    </xf>
    <xf numFmtId="0" fontId="9" fillId="0" borderId="26" xfId="6" applyFont="1" applyFill="1" applyBorder="1" applyAlignment="1" applyProtection="1">
      <alignment horizontal="center" vertical="top" wrapText="1"/>
    </xf>
    <xf numFmtId="0" fontId="0" fillId="0" borderId="0" xfId="0" applyBorder="1" applyProtection="1"/>
    <xf numFmtId="0" fontId="9" fillId="0" borderId="0" xfId="6" applyFont="1" applyFill="1" applyBorder="1" applyAlignment="1" applyProtection="1">
      <alignment wrapText="1"/>
    </xf>
    <xf numFmtId="0" fontId="9" fillId="0" borderId="0" xfId="6" applyFont="1" applyFill="1" applyBorder="1" applyAlignment="1" applyProtection="1">
      <alignment horizontal="center" vertical="top" wrapText="1"/>
    </xf>
    <xf numFmtId="0" fontId="6" fillId="10" borderId="38" xfId="0" applyFont="1" applyFill="1" applyBorder="1" applyAlignment="1" applyProtection="1">
      <alignment horizontal="left" vertical="top" wrapText="1"/>
    </xf>
    <xf numFmtId="0" fontId="14" fillId="11" borderId="38" xfId="0" applyFont="1" applyFill="1" applyBorder="1" applyAlignment="1">
      <alignment wrapText="1"/>
    </xf>
    <xf numFmtId="0" fontId="22" fillId="11" borderId="38" xfId="0" applyFont="1" applyFill="1" applyBorder="1" applyAlignment="1">
      <alignment horizontal="center" wrapText="1"/>
    </xf>
    <xf numFmtId="14" fontId="0" fillId="0" borderId="0" xfId="0" applyNumberFormat="1"/>
    <xf numFmtId="0" fontId="23" fillId="7" borderId="38" xfId="0" applyFont="1" applyFill="1" applyBorder="1" applyAlignment="1">
      <alignment horizontal="left" vertical="center" wrapText="1"/>
    </xf>
    <xf numFmtId="0" fontId="23" fillId="7" borderId="38" xfId="0" applyFont="1" applyFill="1" applyBorder="1" applyAlignment="1">
      <alignment horizontal="center" wrapText="1"/>
    </xf>
    <xf numFmtId="0" fontId="11" fillId="0" borderId="38" xfId="6" applyFont="1" applyFill="1" applyBorder="1" applyAlignment="1" applyProtection="1">
      <alignment horizontal="center" vertical="top" wrapText="1"/>
    </xf>
    <xf numFmtId="0" fontId="11" fillId="0" borderId="0" xfId="6" applyFont="1" applyFill="1" applyAlignment="1" applyProtection="1">
      <alignment wrapText="1"/>
    </xf>
    <xf numFmtId="0" fontId="21" fillId="0" borderId="38" xfId="0" applyFont="1" applyFill="1" applyBorder="1" applyAlignment="1" applyProtection="1">
      <alignment horizontal="left" vertical="top" wrapText="1"/>
    </xf>
    <xf numFmtId="0" fontId="21" fillId="0" borderId="38" xfId="6" applyFont="1" applyFill="1" applyBorder="1" applyAlignment="1" applyProtection="1">
      <alignment horizontal="left" vertical="top" wrapText="1"/>
    </xf>
    <xf numFmtId="0" fontId="21" fillId="7" borderId="38" xfId="6" applyFont="1" applyFill="1" applyBorder="1" applyAlignment="1" applyProtection="1">
      <alignment horizontal="left" vertical="top" wrapText="1"/>
    </xf>
    <xf numFmtId="166" fontId="6" fillId="0" borderId="38" xfId="0" applyNumberFormat="1" applyFont="1" applyBorder="1" applyAlignment="1">
      <alignment horizontal="left" vertical="top" wrapText="1"/>
    </xf>
    <xf numFmtId="0" fontId="21" fillId="0" borderId="38" xfId="0" applyFont="1" applyBorder="1" applyAlignment="1">
      <alignment horizontal="left" vertical="top" wrapText="1"/>
    </xf>
    <xf numFmtId="0" fontId="3" fillId="2" borderId="2" xfId="0" applyFont="1" applyFill="1" applyBorder="1"/>
    <xf numFmtId="0" fontId="3" fillId="2" borderId="3" xfId="0" applyFont="1" applyFill="1" applyBorder="1"/>
    <xf numFmtId="0" fontId="3" fillId="2" borderId="26" xfId="0" applyFont="1" applyFill="1" applyBorder="1" applyProtection="1">
      <protection locked="0"/>
    </xf>
    <xf numFmtId="0" fontId="3" fillId="2" borderId="0" xfId="0" applyFont="1" applyFill="1" applyProtection="1">
      <protection locked="0"/>
    </xf>
    <xf numFmtId="0" fontId="3" fillId="2" borderId="3" xfId="0" applyFont="1" applyFill="1" applyBorder="1" applyProtection="1">
      <protection locked="0"/>
    </xf>
    <xf numFmtId="0" fontId="4" fillId="2" borderId="3" xfId="0" applyFont="1" applyFill="1" applyBorder="1"/>
    <xf numFmtId="0" fontId="3" fillId="5" borderId="39" xfId="0" applyFont="1" applyFill="1" applyBorder="1" applyAlignment="1">
      <alignment horizontal="left" vertical="top" wrapText="1"/>
    </xf>
    <xf numFmtId="0" fontId="3" fillId="9" borderId="39"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9" borderId="38" xfId="0" applyFont="1" applyFill="1" applyBorder="1" applyAlignment="1">
      <alignment horizontal="left" vertical="top" wrapText="1"/>
    </xf>
    <xf numFmtId="0" fontId="3" fillId="5" borderId="26" xfId="0" applyFont="1" applyFill="1" applyBorder="1" applyAlignment="1">
      <alignment vertical="top" wrapText="1"/>
    </xf>
    <xf numFmtId="0" fontId="6" fillId="0" borderId="38" xfId="0" applyFont="1" applyBorder="1" applyAlignment="1" applyProtection="1">
      <alignment horizontal="left" vertical="top" wrapText="1"/>
      <protection locked="0"/>
    </xf>
    <xf numFmtId="0" fontId="21" fillId="0" borderId="1" xfId="5" applyFont="1" applyBorder="1" applyAlignment="1" applyProtection="1">
      <alignment horizontal="left" vertical="top" wrapText="1"/>
      <protection locked="0"/>
    </xf>
    <xf numFmtId="0" fontId="6" fillId="8" borderId="0" xfId="0" applyFont="1" applyFill="1"/>
    <xf numFmtId="0" fontId="6" fillId="0" borderId="0" xfId="0" applyFont="1"/>
    <xf numFmtId="0" fontId="8" fillId="8" borderId="0" xfId="0" applyFont="1" applyFill="1"/>
    <xf numFmtId="0" fontId="5" fillId="7" borderId="20" xfId="0" applyFont="1" applyFill="1" applyBorder="1" applyAlignment="1">
      <alignment horizontal="left" vertical="top" wrapText="1"/>
    </xf>
    <xf numFmtId="0" fontId="6" fillId="0" borderId="17"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19" xfId="0" applyFont="1" applyFill="1" applyBorder="1" applyAlignment="1" applyProtection="1">
      <alignment horizontal="left" vertical="top" wrapText="1"/>
    </xf>
    <xf numFmtId="0" fontId="6" fillId="0" borderId="20"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4" xfId="0" applyFont="1" applyFill="1" applyBorder="1" applyAlignment="1" applyProtection="1">
      <alignment horizontal="left" vertical="top" wrapText="1"/>
    </xf>
    <xf numFmtId="0" fontId="6" fillId="0" borderId="21"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6" fillId="0" borderId="23" xfId="0" applyFont="1" applyFill="1" applyBorder="1" applyAlignment="1" applyProtection="1">
      <alignment horizontal="left" vertical="top" wrapText="1"/>
    </xf>
  </cellXfs>
  <cellStyles count="8">
    <cellStyle name="Hyperlink" xfId="1" builtinId="8"/>
    <cellStyle name="Normal" xfId="0" builtinId="0"/>
    <cellStyle name="Normal 2" xfId="2"/>
    <cellStyle name="Normal 2 2" xfId="3"/>
    <cellStyle name="Normal 257" xfId="4"/>
    <cellStyle name="Normal 3" xfId="5"/>
    <cellStyle name="Normal 4" xfId="6"/>
    <cellStyle name="Normal 4 2" xfId="7"/>
  </cellStyles>
  <dxfs count="119">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1768</xdr:colOff>
      <xdr:row>1</xdr:row>
      <xdr:rowOff>49212</xdr:rowOff>
    </xdr:from>
    <xdr:to>
      <xdr:col>3</xdr:col>
      <xdr:colOff>1768</xdr:colOff>
      <xdr:row>5</xdr:row>
      <xdr:rowOff>246018</xdr:rowOff>
    </xdr:to>
    <xdr:pic>
      <xdr:nvPicPr>
        <xdr:cNvPr id="1058" name="Picture 1" descr="The official logo of the IRS" title="IRS Logo">
          <a:extLst>
            <a:ext uri="{FF2B5EF4-FFF2-40B4-BE49-F238E27FC236}">
              <a16:creationId xmlns:a16="http://schemas.microsoft.com/office/drawing/2014/main" id="{A25B8211-36D0-4846-922A-BB24DCF9008C}"/>
            </a:ext>
          </a:extLst>
        </xdr:cNvPr>
        <xdr:cNvPicPr>
          <a:picLocks noChangeAspect="1"/>
        </xdr:cNvPicPr>
      </xdr:nvPicPr>
      <xdr:blipFill>
        <a:blip xmlns:r="http://schemas.openxmlformats.org/officeDocument/2006/relationships" r:embed="rId1"/>
        <a:srcRect/>
        <a:stretch>
          <a:fillRect/>
        </a:stretch>
      </xdr:blipFill>
      <xdr:spPr bwMode="auto">
        <a:xfrm>
          <a:off x="7172325" y="76200"/>
          <a:ext cx="1038225" cy="1038225"/>
        </a:xfrm>
        <a:prstGeom prst="rect">
          <a:avLst/>
        </a:prstGeom>
        <a:noFill/>
        <a:ln>
          <a:noFill/>
        </a:ln>
      </xdr:spPr>
    </xdr:pic>
    <xdr:clientData/>
  </xdr:twoCellAnchor>
  <xdr:twoCellAnchor editAs="oneCell">
    <xdr:from>
      <xdr:col>2</xdr:col>
      <xdr:colOff>6000750</xdr:colOff>
      <xdr:row>0</xdr:row>
      <xdr:rowOff>35719</xdr:rowOff>
    </xdr:from>
    <xdr:to>
      <xdr:col>2</xdr:col>
      <xdr:colOff>7180879</xdr:colOff>
      <xdr:row>5</xdr:row>
      <xdr:rowOff>133033</xdr:rowOff>
    </xdr:to>
    <xdr:pic>
      <xdr:nvPicPr>
        <xdr:cNvPr id="3" name="Picture 2" descr="The official logo of the IRS" title="IRS Logo">
          <a:extLst>
            <a:ext uri="{FF2B5EF4-FFF2-40B4-BE49-F238E27FC236}">
              <a16:creationId xmlns:a16="http://schemas.microsoft.com/office/drawing/2014/main" id="{EB0FDC34-977F-4BA2-BB96-63FFC1F863DE}"/>
            </a:ext>
          </a:extLst>
        </xdr:cNvPr>
        <xdr:cNvPicPr/>
      </xdr:nvPicPr>
      <xdr:blipFill>
        <a:blip xmlns:r="http://schemas.openxmlformats.org/officeDocument/2006/relationships" r:embed="rId1"/>
        <a:srcRect/>
        <a:stretch>
          <a:fillRect/>
        </a:stretch>
      </xdr:blipFill>
      <xdr:spPr bwMode="auto">
        <a:xfrm>
          <a:off x="7262813" y="35719"/>
          <a:ext cx="1186815" cy="1156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1638300</xdr:colOff>
      <xdr:row>39</xdr:row>
      <xdr:rowOff>200025</xdr:rowOff>
    </xdr:from>
    <xdr:to>
      <xdr:col>13</xdr:col>
      <xdr:colOff>4838700</xdr:colOff>
      <xdr:row>56</xdr:row>
      <xdr:rowOff>190500</xdr:rowOff>
    </xdr:to>
    <xdr:pic>
      <xdr:nvPicPr>
        <xdr:cNvPr id="11031" name="Picture 1">
          <a:extLst>
            <a:ext uri="{FF2B5EF4-FFF2-40B4-BE49-F238E27FC236}">
              <a16:creationId xmlns:a16="http://schemas.microsoft.com/office/drawing/2014/main" id="{087E6CC4-01CE-430E-AD06-69A9ED71D9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6496050"/>
          <a:ext cx="804862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shboard">
    <pageSetUpPr fitToPage="1"/>
  </sheetPr>
  <dimension ref="A1:C49"/>
  <sheetViews>
    <sheetView showGridLines="0" tabSelected="1" zoomScale="80" zoomScaleNormal="80" zoomScaleSheetLayoutView="100" workbookViewId="0">
      <selection activeCell="C20" sqref="C20"/>
    </sheetView>
  </sheetViews>
  <sheetFormatPr defaultColWidth="9.28515625" defaultRowHeight="12.75" customHeight="1" x14ac:dyDescent="0.2"/>
  <cols>
    <col min="1" max="1" width="9.28515625" style="8"/>
    <col min="2" max="2" width="9.7109375" style="8" customWidth="1"/>
    <col min="3" max="3" width="111.28515625" style="8" customWidth="1"/>
    <col min="4" max="16384" width="9.28515625" style="8"/>
  </cols>
  <sheetData>
    <row r="1" spans="1:3" ht="21" customHeight="1" x14ac:dyDescent="0.25">
      <c r="A1" s="59" t="s">
        <v>70</v>
      </c>
      <c r="B1" s="10"/>
      <c r="C1" s="87"/>
    </row>
    <row r="2" spans="1:3" ht="15.75" x14ac:dyDescent="0.25">
      <c r="A2" s="59" t="s">
        <v>69</v>
      </c>
      <c r="B2" s="9"/>
      <c r="C2" s="88"/>
    </row>
    <row r="3" spans="1:3" ht="21" customHeight="1" x14ac:dyDescent="0.2">
      <c r="A3" s="68" t="s">
        <v>73</v>
      </c>
      <c r="B3" s="67"/>
      <c r="C3" s="89"/>
    </row>
    <row r="4" spans="1:3" x14ac:dyDescent="0.2">
      <c r="A4" s="74" t="s">
        <v>2009</v>
      </c>
      <c r="B4" s="10"/>
      <c r="C4" s="87"/>
    </row>
    <row r="5" spans="1:3" x14ac:dyDescent="0.2">
      <c r="A5" s="74" t="s">
        <v>2383</v>
      </c>
      <c r="B5" s="10"/>
      <c r="C5" s="87"/>
    </row>
    <row r="6" spans="1:3" ht="20.100000000000001" customHeight="1" x14ac:dyDescent="0.2">
      <c r="A6" s="75" t="s">
        <v>2384</v>
      </c>
      <c r="B6" s="10"/>
      <c r="C6" s="87"/>
    </row>
    <row r="7" spans="1:3" ht="20.100000000000001" customHeight="1" x14ac:dyDescent="0.2">
      <c r="A7" s="60" t="s">
        <v>0</v>
      </c>
      <c r="B7" s="11"/>
      <c r="C7" s="90"/>
    </row>
    <row r="8" spans="1:3" ht="12.75" customHeight="1" x14ac:dyDescent="0.2">
      <c r="A8" s="57" t="s">
        <v>74</v>
      </c>
      <c r="B8" s="76"/>
      <c r="C8" s="91"/>
    </row>
    <row r="9" spans="1:3" x14ac:dyDescent="0.2">
      <c r="A9" s="57" t="s">
        <v>1783</v>
      </c>
      <c r="B9" s="76"/>
      <c r="C9" s="91"/>
    </row>
    <row r="10" spans="1:3" x14ac:dyDescent="0.2">
      <c r="A10" s="57" t="s">
        <v>75</v>
      </c>
      <c r="B10" s="76"/>
      <c r="C10" s="91"/>
    </row>
    <row r="11" spans="1:3" x14ac:dyDescent="0.2">
      <c r="A11" s="57" t="s">
        <v>76</v>
      </c>
      <c r="B11" s="76"/>
      <c r="C11" s="91"/>
    </row>
    <row r="12" spans="1:3" ht="20.100000000000001" customHeight="1" x14ac:dyDescent="0.2">
      <c r="A12" s="61" t="s">
        <v>77</v>
      </c>
      <c r="B12" s="77"/>
      <c r="C12" s="92"/>
    </row>
    <row r="13" spans="1:3" x14ac:dyDescent="0.2">
      <c r="A13" s="71"/>
      <c r="B13" s="71"/>
      <c r="C13" s="93"/>
    </row>
    <row r="14" spans="1:3" x14ac:dyDescent="0.2">
      <c r="A14" s="58" t="s">
        <v>1</v>
      </c>
      <c r="B14" s="12"/>
      <c r="C14" s="94"/>
    </row>
    <row r="15" spans="1:3" x14ac:dyDescent="0.2">
      <c r="A15" s="169" t="s">
        <v>2</v>
      </c>
      <c r="B15" s="66"/>
      <c r="C15" s="202"/>
    </row>
    <row r="16" spans="1:3" x14ac:dyDescent="0.2">
      <c r="A16" s="169" t="s">
        <v>116</v>
      </c>
      <c r="B16" s="66"/>
      <c r="C16" s="202"/>
    </row>
    <row r="17" spans="1:3" x14ac:dyDescent="0.2">
      <c r="A17" s="169" t="s">
        <v>3</v>
      </c>
      <c r="B17" s="78"/>
      <c r="C17" s="202"/>
    </row>
    <row r="18" spans="1:3" x14ac:dyDescent="0.2">
      <c r="A18" s="169" t="s">
        <v>4</v>
      </c>
      <c r="B18" s="66"/>
      <c r="C18" s="203"/>
    </row>
    <row r="19" spans="1:3" x14ac:dyDescent="0.2">
      <c r="A19" s="169" t="s">
        <v>117</v>
      </c>
      <c r="B19" s="66"/>
      <c r="C19" s="204"/>
    </row>
    <row r="20" spans="1:3" x14ac:dyDescent="0.2">
      <c r="A20" s="169" t="s">
        <v>118</v>
      </c>
      <c r="B20" s="66"/>
      <c r="C20" s="202"/>
    </row>
    <row r="21" spans="1:3" x14ac:dyDescent="0.2">
      <c r="A21" s="169" t="s">
        <v>5</v>
      </c>
      <c r="B21" s="66"/>
      <c r="C21" s="202"/>
    </row>
    <row r="22" spans="1:3" x14ac:dyDescent="0.2">
      <c r="A22" s="169" t="s">
        <v>119</v>
      </c>
      <c r="B22" s="66"/>
      <c r="C22" s="202"/>
    </row>
    <row r="23" spans="1:3" x14ac:dyDescent="0.2">
      <c r="A23" s="169" t="s">
        <v>42</v>
      </c>
      <c r="B23" s="66"/>
      <c r="C23" s="202"/>
    </row>
    <row r="24" spans="1:3" x14ac:dyDescent="0.2">
      <c r="A24" s="170" t="s">
        <v>1080</v>
      </c>
      <c r="B24" s="171"/>
      <c r="C24" s="202"/>
    </row>
    <row r="25" spans="1:3" x14ac:dyDescent="0.2">
      <c r="A25" s="170" t="s">
        <v>1081</v>
      </c>
      <c r="B25" s="171"/>
      <c r="C25" s="202"/>
    </row>
    <row r="26" spans="1:3" x14ac:dyDescent="0.2">
      <c r="C26" s="95"/>
    </row>
    <row r="27" spans="1:3" x14ac:dyDescent="0.2">
      <c r="A27" s="58" t="s">
        <v>44</v>
      </c>
      <c r="B27" s="12"/>
      <c r="C27" s="94"/>
    </row>
    <row r="28" spans="1:3" x14ac:dyDescent="0.2">
      <c r="A28" s="169" t="s">
        <v>9</v>
      </c>
      <c r="B28" s="64"/>
      <c r="C28" s="216"/>
    </row>
    <row r="29" spans="1:3" x14ac:dyDescent="0.2">
      <c r="A29" s="169" t="s">
        <v>78</v>
      </c>
      <c r="B29" s="64"/>
      <c r="C29" s="205"/>
    </row>
    <row r="30" spans="1:3" ht="12.75" customHeight="1" x14ac:dyDescent="0.2">
      <c r="A30" s="169" t="s">
        <v>10</v>
      </c>
      <c r="B30" s="64"/>
      <c r="C30" s="205"/>
    </row>
    <row r="31" spans="1:3" ht="12.75" customHeight="1" x14ac:dyDescent="0.2">
      <c r="A31" s="169" t="s">
        <v>79</v>
      </c>
      <c r="B31" s="65"/>
      <c r="C31" s="205"/>
    </row>
    <row r="32" spans="1:3" x14ac:dyDescent="0.2">
      <c r="A32" s="169" t="s">
        <v>80</v>
      </c>
      <c r="B32" s="64"/>
      <c r="C32" s="205"/>
    </row>
    <row r="33" spans="1:3" x14ac:dyDescent="0.2">
      <c r="A33" s="13"/>
      <c r="B33" s="14"/>
      <c r="C33" s="15"/>
    </row>
    <row r="34" spans="1:3" x14ac:dyDescent="0.2">
      <c r="A34" s="169" t="s">
        <v>9</v>
      </c>
      <c r="B34" s="62"/>
      <c r="C34" s="205"/>
    </row>
    <row r="35" spans="1:3" x14ac:dyDescent="0.2">
      <c r="A35" s="169" t="s">
        <v>78</v>
      </c>
      <c r="B35" s="62"/>
      <c r="C35" s="205"/>
    </row>
    <row r="36" spans="1:3" x14ac:dyDescent="0.2">
      <c r="A36" s="169" t="s">
        <v>10</v>
      </c>
      <c r="B36" s="62"/>
      <c r="C36" s="205"/>
    </row>
    <row r="37" spans="1:3" x14ac:dyDescent="0.2">
      <c r="A37" s="169" t="s">
        <v>79</v>
      </c>
      <c r="B37" s="63"/>
      <c r="C37" s="206"/>
    </row>
    <row r="38" spans="1:3" x14ac:dyDescent="0.2">
      <c r="A38" s="169" t="s">
        <v>80</v>
      </c>
      <c r="B38" s="62"/>
      <c r="C38" s="205"/>
    </row>
    <row r="40" spans="1:3" x14ac:dyDescent="0.2">
      <c r="A40" s="86" t="s">
        <v>45</v>
      </c>
    </row>
    <row r="41" spans="1:3" x14ac:dyDescent="0.2">
      <c r="A41" s="86" t="s">
        <v>114</v>
      </c>
    </row>
    <row r="42" spans="1:3" x14ac:dyDescent="0.2">
      <c r="A42" s="86" t="s">
        <v>115</v>
      </c>
      <c r="C42" s="16"/>
    </row>
    <row r="47" spans="1:3" ht="15" hidden="1" x14ac:dyDescent="0.25">
      <c r="A47" s="172" t="s">
        <v>1082</v>
      </c>
    </row>
    <row r="48" spans="1:3" ht="15" hidden="1" x14ac:dyDescent="0.25">
      <c r="A48" s="172" t="s">
        <v>1083</v>
      </c>
    </row>
    <row r="49" spans="1:1" ht="15" hidden="1" x14ac:dyDescent="0.25">
      <c r="A49" s="172" t="s">
        <v>1084</v>
      </c>
    </row>
  </sheetData>
  <phoneticPr fontId="2" type="noConversion"/>
  <dataValidations count="11">
    <dataValidation type="list" allowBlank="1" showInputMessage="1" showErrorMessage="1" prompt="Select logical network location of device" sqref="C24">
      <formula1>$A$47:$A$49</formula1>
    </dataValidation>
    <dataValidation allowBlank="1" showInputMessage="1" showErrorMessage="1" prompt="Insert device function" sqref="C25"/>
    <dataValidation allowBlank="1" showInputMessage="1" showErrorMessage="1" prompt="Insert complete agency name" sqref="C15"/>
    <dataValidation allowBlank="1" showInputMessage="1" showErrorMessage="1" prompt="Insert complete agency code" sqref="C16"/>
    <dataValidation allowBlank="1" showInputMessage="1" showErrorMessage="1" prompt="Insert city, state and address or building number" sqref="C17"/>
    <dataValidation allowBlank="1" showInputMessage="1" showErrorMessage="1" prompt="Insert date testing occurred" sqref="C18"/>
    <dataValidation allowBlank="1" showInputMessage="1" showErrorMessage="1" prompt="Insert date of closing conference" sqref="C19"/>
    <dataValidation allowBlank="1" showInputMessage="1" showErrorMessage="1" prompt="Insert agency code(s) for all shared agencies" sqref="C20"/>
    <dataValidation allowBlank="1" showInputMessage="1" showErrorMessage="1" prompt="Insert device/host name" sqref="C22"/>
    <dataValidation allowBlank="1" showInputMessage="1" showErrorMessage="1" prompt="Insert operating system version (major and minor release/version)" sqref="C23"/>
    <dataValidation allowBlank="1" showInputMessage="1" showErrorMessage="1" prompt="Insert tester name and organization" sqref="C21"/>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61"/>
  <sheetViews>
    <sheetView showGridLines="0" topLeftCell="A7" zoomScale="80" zoomScaleNormal="80" workbookViewId="0">
      <selection activeCell="B31" sqref="B31"/>
    </sheetView>
  </sheetViews>
  <sheetFormatPr defaultColWidth="9.28515625" defaultRowHeight="12.75" customHeight="1" x14ac:dyDescent="0.2"/>
  <cols>
    <col min="1" max="1" width="19" style="133" customWidth="1"/>
    <col min="2" max="2" width="12.5703125" style="133" customWidth="1"/>
    <col min="3" max="3" width="11.7109375" style="133" customWidth="1"/>
    <col min="4" max="4" width="12.42578125" style="133" customWidth="1"/>
    <col min="5" max="5" width="11.28515625" style="133" customWidth="1"/>
    <col min="6" max="6" width="13" style="133" customWidth="1"/>
    <col min="7" max="7" width="11.28515625" style="133" customWidth="1"/>
    <col min="8" max="8" width="8.7109375" style="133" hidden="1" customWidth="1"/>
    <col min="9" max="9" width="6.7109375" style="133" hidden="1" customWidth="1"/>
    <col min="10" max="13" width="9.28515625" style="133"/>
    <col min="14" max="14" width="9.28515625" style="133" customWidth="1"/>
    <col min="15" max="15" width="9.28515625" style="133"/>
    <col min="16" max="16" width="16.42578125" style="133" customWidth="1"/>
    <col min="17" max="16384" width="9.28515625" style="133"/>
  </cols>
  <sheetData>
    <row r="1" spans="1:16" x14ac:dyDescent="0.2">
      <c r="A1" s="134" t="s">
        <v>46</v>
      </c>
      <c r="B1" s="135"/>
      <c r="C1" s="135"/>
      <c r="D1" s="135"/>
      <c r="E1" s="135"/>
      <c r="F1" s="135"/>
      <c r="G1" s="135"/>
      <c r="H1" s="135"/>
      <c r="I1" s="135"/>
      <c r="J1" s="135"/>
      <c r="K1" s="135"/>
      <c r="L1" s="135"/>
      <c r="M1" s="135"/>
      <c r="N1" s="135"/>
      <c r="O1" s="135"/>
      <c r="P1" s="188"/>
    </row>
    <row r="2" spans="1:16" ht="18" customHeight="1" x14ac:dyDescent="0.2">
      <c r="A2" s="183" t="s">
        <v>15</v>
      </c>
      <c r="B2" s="184"/>
      <c r="C2" s="184"/>
      <c r="D2" s="184"/>
      <c r="E2" s="184"/>
      <c r="F2" s="184"/>
      <c r="G2" s="184"/>
      <c r="H2" s="184"/>
      <c r="I2" s="184"/>
      <c r="J2" s="184"/>
      <c r="K2" s="184"/>
      <c r="L2" s="184"/>
      <c r="M2" s="184"/>
      <c r="N2" s="184"/>
      <c r="O2" s="184"/>
      <c r="P2" s="185"/>
    </row>
    <row r="3" spans="1:16" ht="12.75" customHeight="1" x14ac:dyDescent="0.2">
      <c r="A3" s="136" t="s">
        <v>134</v>
      </c>
      <c r="B3" s="137"/>
      <c r="C3" s="137"/>
      <c r="D3" s="137"/>
      <c r="E3" s="137"/>
      <c r="F3" s="137"/>
      <c r="G3" s="137"/>
      <c r="H3" s="137"/>
      <c r="I3" s="137"/>
      <c r="J3" s="137"/>
      <c r="K3" s="137"/>
      <c r="L3" s="137"/>
      <c r="M3" s="137"/>
      <c r="N3" s="137"/>
      <c r="O3" s="137"/>
      <c r="P3" s="186"/>
    </row>
    <row r="4" spans="1:16" x14ac:dyDescent="0.2">
      <c r="A4" s="136"/>
      <c r="B4" s="137"/>
      <c r="C4" s="137"/>
      <c r="D4" s="137"/>
      <c r="E4" s="137"/>
      <c r="F4" s="137"/>
      <c r="G4" s="137"/>
      <c r="H4" s="137"/>
      <c r="I4" s="137"/>
      <c r="J4" s="137"/>
      <c r="K4" s="137"/>
      <c r="L4" s="137"/>
      <c r="M4" s="137"/>
      <c r="N4" s="137"/>
      <c r="O4" s="137"/>
      <c r="P4" s="186"/>
    </row>
    <row r="5" spans="1:16" x14ac:dyDescent="0.2">
      <c r="A5" s="136" t="s">
        <v>1073</v>
      </c>
      <c r="B5" s="137"/>
      <c r="C5" s="137"/>
      <c r="D5" s="137"/>
      <c r="E5" s="137"/>
      <c r="F5" s="137"/>
      <c r="G5" s="137"/>
      <c r="H5" s="137"/>
      <c r="I5" s="137"/>
      <c r="J5" s="137"/>
      <c r="K5" s="137"/>
      <c r="L5" s="137"/>
      <c r="M5" s="137"/>
      <c r="N5" s="137"/>
      <c r="O5" s="137"/>
      <c r="P5" s="186"/>
    </row>
    <row r="6" spans="1:16" x14ac:dyDescent="0.2">
      <c r="A6" s="136" t="s">
        <v>1074</v>
      </c>
      <c r="B6" s="137"/>
      <c r="C6" s="137"/>
      <c r="D6" s="137"/>
      <c r="E6" s="137"/>
      <c r="F6" s="137"/>
      <c r="G6" s="137"/>
      <c r="H6" s="137"/>
      <c r="I6" s="137"/>
      <c r="J6" s="137"/>
      <c r="K6" s="137"/>
      <c r="L6" s="137"/>
      <c r="M6" s="137"/>
      <c r="N6" s="137"/>
      <c r="O6" s="137"/>
      <c r="P6" s="186"/>
    </row>
    <row r="7" spans="1:16" x14ac:dyDescent="0.2">
      <c r="A7" s="138"/>
      <c r="B7" s="139"/>
      <c r="C7" s="139"/>
      <c r="D7" s="139"/>
      <c r="E7" s="139"/>
      <c r="F7" s="139"/>
      <c r="G7" s="139"/>
      <c r="H7" s="139"/>
      <c r="I7" s="139"/>
      <c r="J7" s="139"/>
      <c r="K7" s="139"/>
      <c r="L7" s="139"/>
      <c r="M7" s="139"/>
      <c r="N7" s="139"/>
      <c r="O7" s="139"/>
      <c r="P7" s="187"/>
    </row>
    <row r="8" spans="1:16" x14ac:dyDescent="0.2">
      <c r="A8" s="140"/>
      <c r="B8" s="141"/>
      <c r="C8" s="141"/>
      <c r="D8" s="141"/>
      <c r="E8" s="141"/>
      <c r="F8" s="141"/>
      <c r="G8" s="141"/>
      <c r="H8" s="141"/>
      <c r="I8" s="141"/>
      <c r="J8" s="141"/>
      <c r="K8" s="141"/>
      <c r="L8" s="141"/>
      <c r="M8" s="141"/>
      <c r="N8" s="141"/>
      <c r="O8" s="141"/>
      <c r="P8" s="185"/>
    </row>
    <row r="9" spans="1:16" x14ac:dyDescent="0.2">
      <c r="A9" s="104"/>
      <c r="B9" s="105" t="s">
        <v>2480</v>
      </c>
      <c r="C9" s="106"/>
      <c r="D9" s="106"/>
      <c r="E9" s="106"/>
      <c r="F9" s="106"/>
      <c r="G9" s="107"/>
      <c r="H9" s="142"/>
      <c r="I9" s="142"/>
      <c r="J9" s="142"/>
      <c r="K9" s="142"/>
      <c r="L9" s="142"/>
      <c r="M9" s="142"/>
      <c r="N9" s="142"/>
      <c r="O9" s="142"/>
      <c r="P9" s="186"/>
    </row>
    <row r="10" spans="1:16" x14ac:dyDescent="0.2">
      <c r="A10" s="104"/>
      <c r="B10" s="108" t="s">
        <v>1075</v>
      </c>
      <c r="C10" s="109"/>
      <c r="D10" s="110"/>
      <c r="E10" s="110"/>
      <c r="F10" s="110"/>
      <c r="G10" s="111"/>
      <c r="H10" s="142"/>
      <c r="I10" s="142"/>
      <c r="J10" s="142"/>
      <c r="K10" s="112" t="s">
        <v>123</v>
      </c>
      <c r="L10" s="113"/>
      <c r="M10" s="113"/>
      <c r="N10" s="113"/>
      <c r="O10" s="114"/>
      <c r="P10" s="186"/>
    </row>
    <row r="11" spans="1:16" ht="36" customHeight="1" x14ac:dyDescent="0.2">
      <c r="A11" s="251" t="s">
        <v>2481</v>
      </c>
      <c r="B11" s="116" t="s">
        <v>124</v>
      </c>
      <c r="C11" s="117" t="s">
        <v>125</v>
      </c>
      <c r="D11" s="117" t="s">
        <v>126</v>
      </c>
      <c r="E11" s="117" t="s">
        <v>127</v>
      </c>
      <c r="F11" s="117" t="s">
        <v>137</v>
      </c>
      <c r="G11" s="118" t="s">
        <v>128</v>
      </c>
      <c r="H11" s="142"/>
      <c r="I11" s="142"/>
      <c r="J11" s="142"/>
      <c r="K11" s="119" t="s">
        <v>21</v>
      </c>
      <c r="L11" s="7"/>
      <c r="M11" s="120" t="s">
        <v>20</v>
      </c>
      <c r="N11" s="120" t="s">
        <v>16</v>
      </c>
      <c r="O11" s="121" t="s">
        <v>17</v>
      </c>
      <c r="P11" s="186"/>
    </row>
    <row r="12" spans="1:16" x14ac:dyDescent="0.2">
      <c r="A12" s="251"/>
      <c r="B12" s="143">
        <f>COUNTIF('ESXI6.0 Test Cases '!J3:J53,"Pass")</f>
        <v>0</v>
      </c>
      <c r="C12" s="143">
        <f>COUNTIF('ESXI6.0 Test Cases '!J3:J53,"Fail")</f>
        <v>0</v>
      </c>
      <c r="D12" s="143">
        <f>COUNTIF('ESXI6.0 Test Cases '!J3:J53,"Info")</f>
        <v>0</v>
      </c>
      <c r="E12" s="143">
        <f>COUNTIF('ESXI6.0 Test Cases '!J3:J53,"N/A")</f>
        <v>0</v>
      </c>
      <c r="F12" s="143">
        <f>B12+C12</f>
        <v>0</v>
      </c>
      <c r="G12" s="144">
        <f>D24/100</f>
        <v>0</v>
      </c>
      <c r="H12" s="142"/>
      <c r="I12" s="142"/>
      <c r="J12" s="142"/>
      <c r="K12" s="145" t="s">
        <v>129</v>
      </c>
      <c r="L12" s="146"/>
      <c r="M12" s="123">
        <f>COUNTA('ESXI6.0 Test Cases '!J3:J53)</f>
        <v>0</v>
      </c>
      <c r="N12" s="123">
        <f>O12-M12</f>
        <v>51</v>
      </c>
      <c r="O12" s="124">
        <f>COUNTA('ESXI6.0 Test Cases '!A3:A53)</f>
        <v>51</v>
      </c>
      <c r="P12" s="186"/>
    </row>
    <row r="13" spans="1:16" x14ac:dyDescent="0.2">
      <c r="A13" s="251"/>
      <c r="B13" s="142"/>
      <c r="C13" s="142"/>
      <c r="D13" s="142"/>
      <c r="E13" s="142"/>
      <c r="F13" s="142"/>
      <c r="G13" s="142"/>
      <c r="H13" s="142"/>
      <c r="I13" s="142"/>
      <c r="J13" s="142"/>
      <c r="K13" s="142"/>
      <c r="L13" s="142"/>
      <c r="M13" s="142"/>
      <c r="N13" s="142"/>
      <c r="O13" s="142"/>
      <c r="P13" s="186"/>
    </row>
    <row r="14" spans="1:16" x14ac:dyDescent="0.2">
      <c r="A14" s="122"/>
      <c r="B14" s="108" t="s">
        <v>130</v>
      </c>
      <c r="C14" s="110"/>
      <c r="D14" s="110"/>
      <c r="E14" s="110"/>
      <c r="F14" s="110"/>
      <c r="G14" s="125"/>
      <c r="H14" s="142"/>
      <c r="I14" s="142"/>
      <c r="J14" s="142"/>
      <c r="K14" s="142"/>
      <c r="L14" s="142"/>
      <c r="M14" s="142"/>
      <c r="N14" s="142"/>
      <c r="O14" s="147"/>
      <c r="P14" s="186"/>
    </row>
    <row r="15" spans="1:16" x14ac:dyDescent="0.2">
      <c r="A15" s="122"/>
      <c r="B15" s="126" t="s">
        <v>131</v>
      </c>
      <c r="C15" s="126" t="s">
        <v>30</v>
      </c>
      <c r="D15" s="126" t="s">
        <v>7</v>
      </c>
      <c r="E15" s="126" t="s">
        <v>8</v>
      </c>
      <c r="F15" s="126" t="s">
        <v>127</v>
      </c>
      <c r="G15" s="126" t="s">
        <v>132</v>
      </c>
      <c r="H15" s="127" t="s">
        <v>135</v>
      </c>
      <c r="I15" s="127" t="s">
        <v>136</v>
      </c>
      <c r="J15" s="142"/>
      <c r="K15" s="142"/>
      <c r="L15" s="142"/>
      <c r="M15" s="142"/>
      <c r="N15" s="142"/>
      <c r="O15" s="148"/>
      <c r="P15" s="186"/>
    </row>
    <row r="16" spans="1:16" ht="15" x14ac:dyDescent="0.25">
      <c r="A16" s="115"/>
      <c r="B16" s="128">
        <v>8</v>
      </c>
      <c r="C16" s="128">
        <f>COUNTIF('ESXI6.0 Test Cases '!AA:AA,$B16)</f>
        <v>0</v>
      </c>
      <c r="D16" s="128">
        <f>COUNTIFS('ESXI6.0 Test Cases '!AA:AA,$B16,'ESXI6.0 Test Cases '!J:J,D$15)</f>
        <v>0</v>
      </c>
      <c r="E16" s="128">
        <f>COUNTIFS('ESXI6.0 Test Cases '!AA:AA,$B16,'ESXI6.0 Test Cases '!J:J,E$15)</f>
        <v>0</v>
      </c>
      <c r="F16" s="128">
        <f>COUNTIFS('ESXI6.0 Test Cases '!AA:AA,$B16,'ESXI6.0 Test Cases '!J:J,F$15)</f>
        <v>0</v>
      </c>
      <c r="G16" s="149">
        <v>1500</v>
      </c>
      <c r="H16" s="142">
        <f>(C16-F16)*(G16)</f>
        <v>0</v>
      </c>
      <c r="I16" s="142">
        <f t="shared" ref="I16:I23" si="0">D16*G16</f>
        <v>0</v>
      </c>
      <c r="J16" s="153">
        <f>D12+N12</f>
        <v>51</v>
      </c>
      <c r="K16" s="154" t="str">
        <f>"WARNING: THERE IS AT LEAST ONE TEST CASE "</f>
        <v xml:space="preserve">WARNING: THERE IS AT LEAST ONE TEST CASE </v>
      </c>
      <c r="L16" s="142"/>
      <c r="M16" s="142"/>
      <c r="N16" s="142"/>
      <c r="O16" s="148"/>
      <c r="P16" s="186"/>
    </row>
    <row r="17" spans="1:16" x14ac:dyDescent="0.2">
      <c r="A17" s="115"/>
      <c r="B17" s="128">
        <v>7</v>
      </c>
      <c r="C17" s="128">
        <f>COUNTIF('ESXI6.0 Test Cases '!AA:AA,$B17)</f>
        <v>1</v>
      </c>
      <c r="D17" s="128">
        <f>COUNTIFS('ESXI6.0 Test Cases '!AA:AA,$B17,'ESXI6.0 Test Cases '!J:J,D$15)</f>
        <v>0</v>
      </c>
      <c r="E17" s="128">
        <f>COUNTIFS('ESXI6.0 Test Cases '!AA:AA,$B17,'ESXI6.0 Test Cases '!J:J,E$15)</f>
        <v>0</v>
      </c>
      <c r="F17" s="128">
        <f>COUNTIFS('ESXI6.0 Test Cases '!AA:AA,$B17,'ESXI6.0 Test Cases '!J:J,F$15)</f>
        <v>0</v>
      </c>
      <c r="G17" s="149">
        <v>750</v>
      </c>
      <c r="H17" s="142">
        <f t="shared" ref="H17:H23" si="1">(C17-F17)*(G17)</f>
        <v>750</v>
      </c>
      <c r="I17" s="142">
        <f t="shared" si="0"/>
        <v>0</v>
      </c>
      <c r="J17" s="142"/>
      <c r="K17" s="201" t="str">
        <f>"WITH AN 'INFO' OR BLANK STATUS (SEE ABOVE)"</f>
        <v>WITH AN 'INFO' OR BLANK STATUS (SEE ABOVE)</v>
      </c>
      <c r="L17" s="142"/>
      <c r="M17" s="142"/>
      <c r="N17" s="142"/>
      <c r="O17" s="148"/>
      <c r="P17" s="186"/>
    </row>
    <row r="18" spans="1:16" x14ac:dyDescent="0.2">
      <c r="A18" s="115"/>
      <c r="B18" s="128">
        <v>6</v>
      </c>
      <c r="C18" s="128">
        <f>COUNTIF('ESXI6.0 Test Cases '!AA:AA,$B18)</f>
        <v>4</v>
      </c>
      <c r="D18" s="128">
        <f>COUNTIFS('ESXI6.0 Test Cases '!AA:AA,$B18,'ESXI6.0 Test Cases '!J:J,D$15)</f>
        <v>0</v>
      </c>
      <c r="E18" s="128">
        <f>COUNTIFS('ESXI6.0 Test Cases '!AA:AA,$B18,'ESXI6.0 Test Cases '!J:J,E$15)</f>
        <v>0</v>
      </c>
      <c r="F18" s="128">
        <f>COUNTIFS('ESXI6.0 Test Cases '!AA:AA,$B18,'ESXI6.0 Test Cases '!J:J,F$15)</f>
        <v>0</v>
      </c>
      <c r="G18" s="149">
        <v>100</v>
      </c>
      <c r="H18" s="142">
        <f t="shared" si="1"/>
        <v>400</v>
      </c>
      <c r="I18" s="142">
        <f t="shared" si="0"/>
        <v>0</v>
      </c>
      <c r="J18" s="142"/>
      <c r="K18" s="142"/>
      <c r="L18" s="142"/>
      <c r="M18" s="142"/>
      <c r="N18" s="142"/>
      <c r="O18" s="148"/>
      <c r="P18" s="186"/>
    </row>
    <row r="19" spans="1:16" ht="15" x14ac:dyDescent="0.25">
      <c r="A19" s="115"/>
      <c r="B19" s="128">
        <v>5</v>
      </c>
      <c r="C19" s="128">
        <f>COUNTIF('ESXI6.0 Test Cases '!AA:AA,$B19)</f>
        <v>22</v>
      </c>
      <c r="D19" s="128">
        <f>COUNTIFS('ESXI6.0 Test Cases '!AA:AA,$B19,'ESXI6.0 Test Cases '!J:J,D$15)</f>
        <v>0</v>
      </c>
      <c r="E19" s="128">
        <f>COUNTIFS('ESXI6.0 Test Cases '!AA:AA,$B19,'ESXI6.0 Test Cases '!J:J,E$15)</f>
        <v>0</v>
      </c>
      <c r="F19" s="128">
        <f>COUNTIFS('ESXI6.0 Test Cases '!AA:AA,$B19,'ESXI6.0 Test Cases '!J:J,F$15)</f>
        <v>0</v>
      </c>
      <c r="G19" s="149">
        <v>50</v>
      </c>
      <c r="H19" s="142">
        <f t="shared" si="1"/>
        <v>1100</v>
      </c>
      <c r="I19" s="142">
        <f t="shared" si="0"/>
        <v>0</v>
      </c>
      <c r="J19" s="153">
        <f>SUMPRODUCT(--ISERROR(#REF!))</f>
        <v>1</v>
      </c>
      <c r="K19" s="154" t="str">
        <f>"WARNING: THERE IS AT LEAST ONE TEST CASE"</f>
        <v>WARNING: THERE IS AT LEAST ONE TEST CASE</v>
      </c>
      <c r="L19" s="142"/>
      <c r="M19" s="142"/>
      <c r="N19" s="142"/>
      <c r="O19" s="148"/>
      <c r="P19" s="186"/>
    </row>
    <row r="20" spans="1:16" x14ac:dyDescent="0.2">
      <c r="A20" s="115"/>
      <c r="B20" s="128">
        <v>4</v>
      </c>
      <c r="C20" s="128">
        <f>COUNTIF('ESXI6.0 Test Cases '!AA:AA,$B20)</f>
        <v>14</v>
      </c>
      <c r="D20" s="128">
        <f>COUNTIFS('ESXI6.0 Test Cases '!AA:AA,$B20,'ESXI6.0 Test Cases '!J:J,D$15)</f>
        <v>0</v>
      </c>
      <c r="E20" s="128">
        <f>COUNTIFS('ESXI6.0 Test Cases '!AA:AA,$B20,'ESXI6.0 Test Cases '!J:J,E$15)</f>
        <v>0</v>
      </c>
      <c r="F20" s="128">
        <f>COUNTIFS('ESXI6.0 Test Cases '!AA:AA,$B20,'ESXI6.0 Test Cases '!J:J,F$15)</f>
        <v>0</v>
      </c>
      <c r="G20" s="149">
        <v>10</v>
      </c>
      <c r="H20" s="142">
        <f t="shared" si="1"/>
        <v>140</v>
      </c>
      <c r="I20" s="142">
        <f t="shared" si="0"/>
        <v>0</v>
      </c>
      <c r="J20" s="142"/>
      <c r="K20" s="201" t="str">
        <f>"WITH MULTIPLE OR INVALID ISSUE CODES (SEE TEST CASES TAB)"</f>
        <v>WITH MULTIPLE OR INVALID ISSUE CODES (SEE TEST CASES TAB)</v>
      </c>
      <c r="L20" s="142"/>
      <c r="M20" s="142"/>
      <c r="N20" s="142"/>
      <c r="O20" s="148"/>
      <c r="P20" s="186"/>
    </row>
    <row r="21" spans="1:16" x14ac:dyDescent="0.2">
      <c r="A21" s="115"/>
      <c r="B21" s="128">
        <v>3</v>
      </c>
      <c r="C21" s="128">
        <f>COUNTIF('ESXI6.0 Test Cases '!AA:AA,$B21)</f>
        <v>2</v>
      </c>
      <c r="D21" s="128">
        <f>COUNTIFS('ESXI6.0 Test Cases '!AA:AA,$B21,'ESXI6.0 Test Cases '!J:J,D$15)</f>
        <v>0</v>
      </c>
      <c r="E21" s="128">
        <f>COUNTIFS('ESXI6.0 Test Cases '!AA:AA,$B21,'ESXI6.0 Test Cases '!J:J,E$15)</f>
        <v>0</v>
      </c>
      <c r="F21" s="128">
        <f>COUNTIFS('ESXI6.0 Test Cases '!AA:AA,$B21,'ESXI6.0 Test Cases '!J:J,F$15)</f>
        <v>0</v>
      </c>
      <c r="G21" s="149">
        <v>5</v>
      </c>
      <c r="H21" s="142">
        <f t="shared" si="1"/>
        <v>10</v>
      </c>
      <c r="I21" s="142">
        <f t="shared" si="0"/>
        <v>0</v>
      </c>
      <c r="J21" s="142"/>
      <c r="K21" s="142"/>
      <c r="L21" s="142"/>
      <c r="M21" s="142"/>
      <c r="N21" s="142"/>
      <c r="O21" s="150"/>
      <c r="P21" s="186"/>
    </row>
    <row r="22" spans="1:16" x14ac:dyDescent="0.2">
      <c r="A22" s="115"/>
      <c r="B22" s="128">
        <v>2</v>
      </c>
      <c r="C22" s="128">
        <f>COUNTIF('ESXI6.0 Test Cases '!AA:AA,$B22)</f>
        <v>4</v>
      </c>
      <c r="D22" s="128">
        <f>COUNTIFS('ESXI6.0 Test Cases '!AA:AA,$B22,'ESXI6.0 Test Cases '!J:J,D$15)</f>
        <v>0</v>
      </c>
      <c r="E22" s="128">
        <f>COUNTIFS('ESXI6.0 Test Cases '!AA:AA,$B22,'ESXI6.0 Test Cases '!J:J,E$15)</f>
        <v>0</v>
      </c>
      <c r="F22" s="128">
        <f>COUNTIFS('ESXI6.0 Test Cases '!AA:AA,$B22,'ESXI6.0 Test Cases '!J:J,F$15)</f>
        <v>0</v>
      </c>
      <c r="G22" s="149">
        <v>2</v>
      </c>
      <c r="H22" s="142">
        <f t="shared" si="1"/>
        <v>8</v>
      </c>
      <c r="I22" s="142">
        <f t="shared" si="0"/>
        <v>0</v>
      </c>
      <c r="J22" s="142"/>
      <c r="K22" s="142"/>
      <c r="L22" s="142"/>
      <c r="M22" s="142"/>
      <c r="N22" s="142"/>
      <c r="O22" s="150"/>
      <c r="P22" s="186"/>
    </row>
    <row r="23" spans="1:16" x14ac:dyDescent="0.2">
      <c r="A23" s="115"/>
      <c r="B23" s="128">
        <v>1</v>
      </c>
      <c r="C23" s="128">
        <f>COUNTIF('ESXI6.0 Test Cases '!AA:AA,$B23)</f>
        <v>0</v>
      </c>
      <c r="D23" s="128">
        <f>COUNTIFS('ESXI6.0 Test Cases '!AA:AA,$B23,'ESXI6.0 Test Cases '!J:J,D$15)</f>
        <v>0</v>
      </c>
      <c r="E23" s="128">
        <f>COUNTIFS('ESXI6.0 Test Cases '!AA:AA,$B23,'ESXI6.0 Test Cases '!J:J,E$15)</f>
        <v>0</v>
      </c>
      <c r="F23" s="128">
        <f>COUNTIFS('ESXI6.0 Test Cases '!AA:AA,$B23,'ESXI6.0 Test Cases '!J:J,F$15)</f>
        <v>0</v>
      </c>
      <c r="G23" s="149">
        <v>1</v>
      </c>
      <c r="H23" s="142">
        <f t="shared" si="1"/>
        <v>0</v>
      </c>
      <c r="I23" s="142">
        <f t="shared" si="0"/>
        <v>0</v>
      </c>
      <c r="J23" s="142"/>
      <c r="K23" s="142"/>
      <c r="L23" s="142"/>
      <c r="M23" s="142"/>
      <c r="N23" s="142"/>
      <c r="O23" s="150"/>
      <c r="P23" s="186"/>
    </row>
    <row r="24" spans="1:16" hidden="1" x14ac:dyDescent="0.2">
      <c r="A24" s="115"/>
      <c r="B24" s="129" t="s">
        <v>133</v>
      </c>
      <c r="C24" s="130"/>
      <c r="D24" s="131">
        <f>SUM(I16:I23)/SUM(H16:H23)*100</f>
        <v>0</v>
      </c>
      <c r="E24" s="142"/>
      <c r="F24" s="142"/>
      <c r="G24" s="142"/>
      <c r="H24" s="142"/>
      <c r="I24" s="142"/>
      <c r="J24" s="147"/>
      <c r="K24" s="147"/>
      <c r="L24" s="147"/>
      <c r="M24" s="147"/>
      <c r="N24" s="147"/>
      <c r="O24" s="142"/>
      <c r="P24" s="186"/>
    </row>
    <row r="25" spans="1:16" ht="12.75" customHeight="1" x14ac:dyDescent="0.2">
      <c r="A25" s="151"/>
      <c r="B25" s="152"/>
      <c r="C25" s="152"/>
      <c r="D25" s="152"/>
      <c r="E25" s="152"/>
      <c r="F25" s="152"/>
      <c r="G25" s="152"/>
      <c r="H25" s="152"/>
      <c r="I25" s="152"/>
      <c r="J25" s="152"/>
      <c r="K25" s="152"/>
      <c r="L25" s="152"/>
      <c r="M25" s="152"/>
      <c r="N25" s="152"/>
      <c r="O25" s="152"/>
      <c r="P25" s="187"/>
    </row>
    <row r="26" spans="1:16" ht="12.75" customHeight="1" x14ac:dyDescent="0.2">
      <c r="A26" s="140"/>
      <c r="B26" s="141"/>
      <c r="C26" s="141"/>
      <c r="D26" s="141"/>
      <c r="E26" s="141"/>
      <c r="F26" s="141"/>
      <c r="G26" s="141"/>
      <c r="H26" s="141"/>
      <c r="I26" s="141"/>
      <c r="J26" s="141"/>
      <c r="K26" s="141"/>
      <c r="L26" s="141"/>
      <c r="M26" s="141"/>
      <c r="N26" s="141"/>
      <c r="O26" s="141"/>
      <c r="P26" s="185"/>
    </row>
    <row r="27" spans="1:16" ht="12.75" customHeight="1" x14ac:dyDescent="0.2">
      <c r="A27" s="104"/>
      <c r="B27" s="105" t="s">
        <v>1663</v>
      </c>
      <c r="C27" s="106"/>
      <c r="D27" s="106"/>
      <c r="E27" s="106"/>
      <c r="F27" s="106"/>
      <c r="G27" s="107"/>
      <c r="H27" s="142"/>
      <c r="I27" s="142"/>
      <c r="J27" s="142"/>
      <c r="K27" s="142"/>
      <c r="L27" s="142"/>
      <c r="M27" s="142"/>
      <c r="N27" s="142"/>
      <c r="O27" s="142"/>
      <c r="P27" s="186"/>
    </row>
    <row r="28" spans="1:16" ht="12.75" customHeight="1" x14ac:dyDescent="0.2">
      <c r="A28" s="104"/>
      <c r="B28" s="108" t="s">
        <v>1075</v>
      </c>
      <c r="C28" s="109"/>
      <c r="D28" s="110"/>
      <c r="E28" s="110"/>
      <c r="F28" s="110"/>
      <c r="G28" s="111"/>
      <c r="H28" s="142"/>
      <c r="I28" s="142"/>
      <c r="J28" s="142"/>
      <c r="K28" s="112" t="s">
        <v>123</v>
      </c>
      <c r="L28" s="113"/>
      <c r="M28" s="113"/>
      <c r="N28" s="113"/>
      <c r="O28" s="114"/>
      <c r="P28" s="186"/>
    </row>
    <row r="29" spans="1:16" ht="36" customHeight="1" x14ac:dyDescent="0.2">
      <c r="A29" s="251" t="s">
        <v>1662</v>
      </c>
      <c r="B29" s="116" t="s">
        <v>124</v>
      </c>
      <c r="C29" s="117" t="s">
        <v>125</v>
      </c>
      <c r="D29" s="117" t="s">
        <v>126</v>
      </c>
      <c r="E29" s="117" t="s">
        <v>127</v>
      </c>
      <c r="F29" s="117" t="s">
        <v>137</v>
      </c>
      <c r="G29" s="118" t="s">
        <v>128</v>
      </c>
      <c r="H29" s="142"/>
      <c r="I29" s="142"/>
      <c r="J29" s="142"/>
      <c r="K29" s="119" t="s">
        <v>21</v>
      </c>
      <c r="L29" s="7"/>
      <c r="M29" s="120" t="s">
        <v>20</v>
      </c>
      <c r="N29" s="120" t="s">
        <v>16</v>
      </c>
      <c r="O29" s="121" t="s">
        <v>17</v>
      </c>
      <c r="P29" s="186"/>
    </row>
    <row r="30" spans="1:16" x14ac:dyDescent="0.2">
      <c r="A30" s="251"/>
      <c r="B30" s="143">
        <f>COUNTIF('ESXI6.5 Test Cases'!J3:J64,"Pass")</f>
        <v>0</v>
      </c>
      <c r="C30" s="143">
        <f>COUNTIF('ESXI6.5 Test Cases'!J3:J64,"Fail")</f>
        <v>0</v>
      </c>
      <c r="D30" s="143">
        <f>COUNTIF('ESXI6.5 Test Cases'!J3:J64,"Info")</f>
        <v>0</v>
      </c>
      <c r="E30" s="143">
        <f>COUNTIF('ESXI6.5 Test Cases'!J3:J64,"N/A")</f>
        <v>0</v>
      </c>
      <c r="F30" s="143">
        <f>B30+C30</f>
        <v>0</v>
      </c>
      <c r="G30" s="144">
        <f>D42/100</f>
        <v>0</v>
      </c>
      <c r="H30" s="142"/>
      <c r="I30" s="142"/>
      <c r="J30" s="142"/>
      <c r="K30" s="145" t="s">
        <v>129</v>
      </c>
      <c r="L30" s="146"/>
      <c r="M30" s="123">
        <f>COUNTA('ESXI6.5 Test Cases'!J3:J64)</f>
        <v>0</v>
      </c>
      <c r="N30" s="123">
        <f>O30-M30</f>
        <v>62</v>
      </c>
      <c r="O30" s="124">
        <f>COUNTA('ESXI6.5 Test Cases'!A3:A64)</f>
        <v>62</v>
      </c>
      <c r="P30" s="186"/>
    </row>
    <row r="31" spans="1:16" x14ac:dyDescent="0.2">
      <c r="A31" s="251"/>
      <c r="B31" s="142"/>
      <c r="C31" s="142"/>
      <c r="D31" s="142"/>
      <c r="E31" s="142"/>
      <c r="F31" s="142"/>
      <c r="G31" s="142"/>
      <c r="H31" s="142"/>
      <c r="I31" s="142"/>
      <c r="J31" s="142"/>
      <c r="K31" s="142"/>
      <c r="L31" s="142"/>
      <c r="M31" s="142"/>
      <c r="N31" s="142"/>
      <c r="O31" s="142"/>
      <c r="P31" s="186"/>
    </row>
    <row r="32" spans="1:16" ht="12.75" customHeight="1" x14ac:dyDescent="0.2">
      <c r="A32" s="122"/>
      <c r="B32" s="108" t="s">
        <v>130</v>
      </c>
      <c r="C32" s="110"/>
      <c r="D32" s="110"/>
      <c r="E32" s="110"/>
      <c r="F32" s="110"/>
      <c r="G32" s="125"/>
      <c r="H32" s="142"/>
      <c r="I32" s="142"/>
      <c r="J32" s="142"/>
      <c r="K32" s="142"/>
      <c r="L32" s="142"/>
      <c r="M32" s="142"/>
      <c r="N32" s="142"/>
      <c r="O32" s="147"/>
      <c r="P32" s="186"/>
    </row>
    <row r="33" spans="1:16" ht="12.75" customHeight="1" x14ac:dyDescent="0.2">
      <c r="A33" s="122"/>
      <c r="B33" s="126" t="s">
        <v>131</v>
      </c>
      <c r="C33" s="126" t="s">
        <v>30</v>
      </c>
      <c r="D33" s="126" t="s">
        <v>7</v>
      </c>
      <c r="E33" s="126" t="s">
        <v>8</v>
      </c>
      <c r="F33" s="126" t="s">
        <v>127</v>
      </c>
      <c r="G33" s="126" t="s">
        <v>132</v>
      </c>
      <c r="H33" s="127" t="s">
        <v>135</v>
      </c>
      <c r="I33" s="127" t="s">
        <v>136</v>
      </c>
      <c r="J33" s="142"/>
      <c r="K33" s="142"/>
      <c r="L33" s="142"/>
      <c r="M33" s="142"/>
      <c r="N33" s="142"/>
      <c r="O33" s="148"/>
      <c r="P33" s="186"/>
    </row>
    <row r="34" spans="1:16" ht="12.75" customHeight="1" x14ac:dyDescent="0.25">
      <c r="A34" s="115"/>
      <c r="B34" s="128">
        <v>8</v>
      </c>
      <c r="C34" s="128">
        <f>COUNTIF('ESXI6.5 Test Cases'!$AA:$AA,$B34)</f>
        <v>1</v>
      </c>
      <c r="D34" s="128">
        <f>COUNTIFS('ESXI6.5 Test Cases'!$AA:$AA,$B34,'ESXI6.5 Test Cases'!$J:$J,D$15)</f>
        <v>0</v>
      </c>
      <c r="E34" s="128">
        <f>COUNTIFS('ESXI6.5 Test Cases'!$AA:$AA,$B34,'ESXI6.5 Test Cases'!$J:$J,E$15)</f>
        <v>0</v>
      </c>
      <c r="F34" s="128">
        <f>COUNTIFS('ESXI6.5 Test Cases'!$AA:$AA,$B34,'ESXI6.5 Test Cases'!$J:$J,F$15)</f>
        <v>0</v>
      </c>
      <c r="G34" s="149">
        <v>1500</v>
      </c>
      <c r="H34" s="142">
        <f>(C34-F34)*(G34)</f>
        <v>1500</v>
      </c>
      <c r="I34" s="142">
        <f t="shared" ref="I34:I41" si="2">D34*G34</f>
        <v>0</v>
      </c>
      <c r="J34" s="153">
        <f>D30+N30</f>
        <v>62</v>
      </c>
      <c r="K34" s="154" t="str">
        <f>"WARNING: THERE IS AT LEAST ONE TEST CASE"</f>
        <v>WARNING: THERE IS AT LEAST ONE TEST CASE</v>
      </c>
      <c r="L34" s="142"/>
      <c r="M34" s="142"/>
      <c r="N34" s="142"/>
      <c r="O34" s="148"/>
      <c r="P34" s="186"/>
    </row>
    <row r="35" spans="1:16" ht="12.75" customHeight="1" x14ac:dyDescent="0.2">
      <c r="A35" s="115"/>
      <c r="B35" s="128">
        <v>7</v>
      </c>
      <c r="C35" s="128">
        <f>COUNTIF('ESXI6.5 Test Cases'!$AA:$AA,$B35)</f>
        <v>1</v>
      </c>
      <c r="D35" s="128">
        <f>COUNTIFS('ESXI6.5 Test Cases'!$AA:$AA,$B35,'ESXI6.5 Test Cases'!$J:$J,D$15)</f>
        <v>0</v>
      </c>
      <c r="E35" s="128">
        <f>COUNTIFS('ESXI6.5 Test Cases'!$AA:$AA,$B35,'ESXI6.5 Test Cases'!$J:$J,E$15)</f>
        <v>0</v>
      </c>
      <c r="F35" s="128">
        <f>COUNTIFS('ESXI6.5 Test Cases'!$AA:$AA,$B35,'ESXI6.5 Test Cases'!$J:$J,F$15)</f>
        <v>0</v>
      </c>
      <c r="G35" s="149">
        <v>750</v>
      </c>
      <c r="H35" s="142">
        <f t="shared" ref="H35:H41" si="3">(C35-F35)*(G35)</f>
        <v>750</v>
      </c>
      <c r="I35" s="142">
        <f t="shared" si="2"/>
        <v>0</v>
      </c>
      <c r="J35" s="142"/>
      <c r="K35" s="201" t="str">
        <f>"WITH AN 'INFO' OR BLANK STATUS (SEE ABOVE)"</f>
        <v>WITH AN 'INFO' OR BLANK STATUS (SEE ABOVE)</v>
      </c>
      <c r="L35" s="142"/>
      <c r="M35" s="142"/>
      <c r="N35" s="142"/>
      <c r="O35" s="148"/>
      <c r="P35" s="186"/>
    </row>
    <row r="36" spans="1:16" ht="12.75" customHeight="1" x14ac:dyDescent="0.2">
      <c r="A36" s="115"/>
      <c r="B36" s="128">
        <v>6</v>
      </c>
      <c r="C36" s="128">
        <f>COUNTIF('ESXI6.5 Test Cases'!$AA:$AA,$B36)</f>
        <v>5</v>
      </c>
      <c r="D36" s="128">
        <f>COUNTIFS('ESXI6.5 Test Cases'!$AA:$AA,$B36,'ESXI6.5 Test Cases'!$J:$J,D$15)</f>
        <v>0</v>
      </c>
      <c r="E36" s="128">
        <f>COUNTIFS('ESXI6.5 Test Cases'!$AA:$AA,$B36,'ESXI6.5 Test Cases'!$J:$J,E$15)</f>
        <v>0</v>
      </c>
      <c r="F36" s="128">
        <f>COUNTIFS('ESXI6.5 Test Cases'!$AA:$AA,$B36,'ESXI6.5 Test Cases'!$J:$J,F$15)</f>
        <v>0</v>
      </c>
      <c r="G36" s="149">
        <v>100</v>
      </c>
      <c r="H36" s="142">
        <f t="shared" si="3"/>
        <v>500</v>
      </c>
      <c r="I36" s="142">
        <f t="shared" si="2"/>
        <v>0</v>
      </c>
      <c r="J36" s="142"/>
      <c r="K36" s="142"/>
      <c r="L36" s="142"/>
      <c r="M36" s="142"/>
      <c r="N36" s="142"/>
      <c r="O36" s="148"/>
      <c r="P36" s="186"/>
    </row>
    <row r="37" spans="1:16" ht="12.75" customHeight="1" x14ac:dyDescent="0.25">
      <c r="A37" s="115"/>
      <c r="B37" s="128">
        <v>5</v>
      </c>
      <c r="C37" s="128">
        <f>COUNTIF('ESXI6.5 Test Cases'!$AA:$AA,$B37)</f>
        <v>28</v>
      </c>
      <c r="D37" s="128">
        <f>COUNTIFS('ESXI6.5 Test Cases'!$AA:$AA,$B37,'ESXI6.5 Test Cases'!$J:$J,D$15)</f>
        <v>0</v>
      </c>
      <c r="E37" s="128">
        <f>COUNTIFS('ESXI6.5 Test Cases'!$AA:$AA,$B37,'ESXI6.5 Test Cases'!$J:$J,E$15)</f>
        <v>0</v>
      </c>
      <c r="F37" s="128">
        <f>COUNTIFS('ESXI6.5 Test Cases'!$AA:$AA,$B37,'ESXI6.5 Test Cases'!$J:$J,F$15)</f>
        <v>0</v>
      </c>
      <c r="G37" s="149">
        <v>50</v>
      </c>
      <c r="H37" s="142">
        <f t="shared" si="3"/>
        <v>1400</v>
      </c>
      <c r="I37" s="142">
        <f t="shared" si="2"/>
        <v>0</v>
      </c>
      <c r="J37" s="153">
        <f>SUMPRODUCT(--ISERROR('ESXI6.5 Test Cases'!AA:AA))</f>
        <v>5</v>
      </c>
      <c r="K37" s="154" t="str">
        <f>"WARNING: THERE IS AT LEAST ONE TEST CASE"</f>
        <v>WARNING: THERE IS AT LEAST ONE TEST CASE</v>
      </c>
      <c r="L37" s="142"/>
      <c r="M37" s="142"/>
      <c r="N37" s="142"/>
      <c r="O37" s="148"/>
      <c r="P37" s="186"/>
    </row>
    <row r="38" spans="1:16" ht="12.75" customHeight="1" x14ac:dyDescent="0.2">
      <c r="A38" s="115"/>
      <c r="B38" s="128">
        <v>4</v>
      </c>
      <c r="C38" s="128">
        <f>COUNTIF('ESXI6.5 Test Cases'!$AA:$AA,$B38)</f>
        <v>17</v>
      </c>
      <c r="D38" s="128">
        <f>COUNTIFS('ESXI6.5 Test Cases'!$AA:$AA,$B38,'ESXI6.5 Test Cases'!$J:$J,D$15)</f>
        <v>0</v>
      </c>
      <c r="E38" s="128">
        <f>COUNTIFS('ESXI6.5 Test Cases'!$AA:$AA,$B38,'ESXI6.5 Test Cases'!$J:$J,E$15)</f>
        <v>0</v>
      </c>
      <c r="F38" s="128">
        <f>COUNTIFS('ESXI6.5 Test Cases'!$AA:$AA,$B38,'ESXI6.5 Test Cases'!$J:$J,F$15)</f>
        <v>0</v>
      </c>
      <c r="G38" s="149">
        <v>10</v>
      </c>
      <c r="H38" s="142">
        <f t="shared" si="3"/>
        <v>170</v>
      </c>
      <c r="I38" s="142">
        <f t="shared" si="2"/>
        <v>0</v>
      </c>
      <c r="J38" s="142"/>
      <c r="K38" s="201" t="str">
        <f>"WITH MULTIPLE OR INVALID ISSUE CODES (SEE TEST CASES TAB)"</f>
        <v>WITH MULTIPLE OR INVALID ISSUE CODES (SEE TEST CASES TAB)</v>
      </c>
      <c r="L38" s="142"/>
      <c r="M38" s="142"/>
      <c r="N38" s="142"/>
      <c r="O38" s="148"/>
      <c r="P38" s="186"/>
    </row>
    <row r="39" spans="1:16" ht="12.75" customHeight="1" x14ac:dyDescent="0.2">
      <c r="A39" s="115"/>
      <c r="B39" s="128">
        <v>3</v>
      </c>
      <c r="C39" s="128">
        <f>COUNTIF('ESXI6.5 Test Cases'!$AA:$AA,$B39)</f>
        <v>1</v>
      </c>
      <c r="D39" s="128">
        <f>COUNTIFS('ESXI6.5 Test Cases'!$AA:$AA,$B39,'ESXI6.5 Test Cases'!$J:$J,D$15)</f>
        <v>0</v>
      </c>
      <c r="E39" s="128">
        <f>COUNTIFS('ESXI6.5 Test Cases'!$AA:$AA,$B39,'ESXI6.5 Test Cases'!$J:$J,E$15)</f>
        <v>0</v>
      </c>
      <c r="F39" s="128">
        <f>COUNTIFS('ESXI6.5 Test Cases'!$AA:$AA,$B39,'ESXI6.5 Test Cases'!$J:$J,F$15)</f>
        <v>0</v>
      </c>
      <c r="G39" s="149">
        <v>5</v>
      </c>
      <c r="H39" s="142">
        <f t="shared" si="3"/>
        <v>5</v>
      </c>
      <c r="I39" s="142">
        <f t="shared" si="2"/>
        <v>0</v>
      </c>
      <c r="J39" s="142"/>
      <c r="K39" s="142"/>
      <c r="L39" s="142"/>
      <c r="M39" s="142"/>
      <c r="N39" s="142"/>
      <c r="O39" s="150"/>
      <c r="P39" s="186"/>
    </row>
    <row r="40" spans="1:16" ht="12.75" customHeight="1" x14ac:dyDescent="0.2">
      <c r="A40" s="115"/>
      <c r="B40" s="128">
        <v>2</v>
      </c>
      <c r="C40" s="128">
        <f>COUNTIF('ESXI6.5 Test Cases'!$AA:$AA,$B40)</f>
        <v>4</v>
      </c>
      <c r="D40" s="128">
        <f>COUNTIFS('ESXI6.5 Test Cases'!$AA:$AA,$B40,'ESXI6.5 Test Cases'!$J:$J,D$15)</f>
        <v>0</v>
      </c>
      <c r="E40" s="128">
        <f>COUNTIFS('ESXI6.5 Test Cases'!$AA:$AA,$B40,'ESXI6.5 Test Cases'!$J:$J,E$15)</f>
        <v>0</v>
      </c>
      <c r="F40" s="128">
        <f>COUNTIFS('ESXI6.5 Test Cases'!$AA:$AA,$B40,'ESXI6.5 Test Cases'!$J:$J,F$15)</f>
        <v>0</v>
      </c>
      <c r="G40" s="149">
        <v>2</v>
      </c>
      <c r="H40" s="142">
        <f t="shared" si="3"/>
        <v>8</v>
      </c>
      <c r="I40" s="142">
        <f t="shared" si="2"/>
        <v>0</v>
      </c>
      <c r="J40" s="142"/>
      <c r="K40" s="142"/>
      <c r="L40" s="142"/>
      <c r="M40" s="142"/>
      <c r="N40" s="142"/>
      <c r="O40" s="150"/>
      <c r="P40" s="186"/>
    </row>
    <row r="41" spans="1:16" ht="12.75" customHeight="1" x14ac:dyDescent="0.2">
      <c r="A41" s="115"/>
      <c r="B41" s="128">
        <v>1</v>
      </c>
      <c r="C41" s="128">
        <f>COUNTIF('ESXI6.5 Test Cases'!$AA:$AA,$B41)</f>
        <v>0</v>
      </c>
      <c r="D41" s="128">
        <f>COUNTIFS('ESXI6.5 Test Cases'!$AA:$AA,$B41,'ESXI6.5 Test Cases'!$J:$J,D$15)</f>
        <v>0</v>
      </c>
      <c r="E41" s="128">
        <f>COUNTIFS('ESXI6.5 Test Cases'!$AA:$AA,$B41,'ESXI6.5 Test Cases'!$J:$J,E$15)</f>
        <v>0</v>
      </c>
      <c r="F41" s="128">
        <f>COUNTIFS('ESXI6.5 Test Cases'!$AA:$AA,$B41,'ESXI6.5 Test Cases'!$J:$J,F$15)</f>
        <v>0</v>
      </c>
      <c r="G41" s="149">
        <v>1</v>
      </c>
      <c r="H41" s="142">
        <f t="shared" si="3"/>
        <v>0</v>
      </c>
      <c r="I41" s="142">
        <f t="shared" si="2"/>
        <v>0</v>
      </c>
      <c r="J41" s="142"/>
      <c r="K41" s="142"/>
      <c r="L41" s="142"/>
      <c r="M41" s="142"/>
      <c r="N41" s="142"/>
      <c r="O41" s="150"/>
      <c r="P41" s="186"/>
    </row>
    <row r="42" spans="1:16" ht="12.75" hidden="1" customHeight="1" x14ac:dyDescent="0.2">
      <c r="A42" s="115"/>
      <c r="B42" s="129" t="s">
        <v>133</v>
      </c>
      <c r="C42" s="130"/>
      <c r="D42" s="131">
        <f>SUM(I34:I41)/SUM(H34:H41)*100</f>
        <v>0</v>
      </c>
      <c r="E42" s="142"/>
      <c r="F42" s="142"/>
      <c r="G42" s="142"/>
      <c r="H42" s="142"/>
      <c r="I42" s="142"/>
      <c r="J42" s="147"/>
      <c r="K42" s="147"/>
      <c r="L42" s="147"/>
      <c r="M42" s="147"/>
      <c r="N42" s="147"/>
      <c r="O42" s="142"/>
      <c r="P42" s="186"/>
    </row>
    <row r="43" spans="1:16" ht="12.75" customHeight="1" x14ac:dyDescent="0.2">
      <c r="A43" s="151"/>
      <c r="B43" s="152"/>
      <c r="C43" s="152"/>
      <c r="D43" s="152"/>
      <c r="E43" s="152"/>
      <c r="F43" s="152"/>
      <c r="G43" s="152"/>
      <c r="H43" s="152"/>
      <c r="I43" s="152"/>
      <c r="J43" s="152"/>
      <c r="K43" s="152"/>
      <c r="L43" s="152"/>
      <c r="M43" s="152"/>
      <c r="N43" s="152"/>
      <c r="O43" s="152"/>
      <c r="P43" s="187"/>
    </row>
    <row r="44" spans="1:16" ht="12.75" customHeight="1" x14ac:dyDescent="0.2">
      <c r="A44" s="140"/>
      <c r="B44" s="141"/>
      <c r="C44" s="141"/>
      <c r="D44" s="141"/>
      <c r="E44" s="141"/>
      <c r="F44" s="141"/>
      <c r="G44" s="141"/>
      <c r="H44" s="141"/>
      <c r="I44" s="141"/>
      <c r="J44" s="141"/>
      <c r="K44" s="141"/>
      <c r="L44" s="141"/>
      <c r="M44" s="141"/>
      <c r="N44" s="141"/>
      <c r="O44" s="141"/>
      <c r="P44" s="185"/>
    </row>
    <row r="45" spans="1:16" ht="12.75" customHeight="1" x14ac:dyDescent="0.2">
      <c r="A45" s="104"/>
      <c r="B45" s="105" t="s">
        <v>2079</v>
      </c>
      <c r="C45" s="106"/>
      <c r="D45" s="106"/>
      <c r="E45" s="106"/>
      <c r="F45" s="106"/>
      <c r="G45" s="107"/>
      <c r="H45" s="142"/>
      <c r="I45" s="142"/>
      <c r="J45" s="142"/>
      <c r="K45" s="142"/>
      <c r="L45" s="142"/>
      <c r="M45" s="142"/>
      <c r="N45" s="142"/>
      <c r="O45" s="142"/>
      <c r="P45" s="186"/>
    </row>
    <row r="46" spans="1:16" ht="12.75" customHeight="1" x14ac:dyDescent="0.2">
      <c r="A46" s="104"/>
      <c r="B46" s="108" t="s">
        <v>1075</v>
      </c>
      <c r="C46" s="109"/>
      <c r="D46" s="110"/>
      <c r="E46" s="110"/>
      <c r="F46" s="110"/>
      <c r="G46" s="111"/>
      <c r="H46" s="142"/>
      <c r="I46" s="142"/>
      <c r="J46" s="142"/>
      <c r="K46" s="112" t="s">
        <v>123</v>
      </c>
      <c r="L46" s="113"/>
      <c r="M46" s="113"/>
      <c r="N46" s="113"/>
      <c r="O46" s="114"/>
      <c r="P46" s="186"/>
    </row>
    <row r="47" spans="1:16" ht="36" x14ac:dyDescent="0.2">
      <c r="A47" s="251" t="s">
        <v>2080</v>
      </c>
      <c r="B47" s="116" t="s">
        <v>124</v>
      </c>
      <c r="C47" s="117" t="s">
        <v>125</v>
      </c>
      <c r="D47" s="117" t="s">
        <v>126</v>
      </c>
      <c r="E47" s="117" t="s">
        <v>127</v>
      </c>
      <c r="F47" s="117" t="s">
        <v>137</v>
      </c>
      <c r="G47" s="118" t="s">
        <v>128</v>
      </c>
      <c r="H47" s="142"/>
      <c r="I47" s="142"/>
      <c r="J47" s="142"/>
      <c r="K47" s="119" t="s">
        <v>21</v>
      </c>
      <c r="L47" s="7"/>
      <c r="M47" s="120" t="s">
        <v>20</v>
      </c>
      <c r="N47" s="120" t="s">
        <v>16</v>
      </c>
      <c r="O47" s="121" t="s">
        <v>17</v>
      </c>
      <c r="P47" s="186"/>
    </row>
    <row r="48" spans="1:16" ht="12.75" customHeight="1" x14ac:dyDescent="0.2">
      <c r="A48" s="251"/>
      <c r="B48" s="143">
        <f>COUNTIF('ESXI6.7 Test Cases'!$J:$J,"Pass")</f>
        <v>0</v>
      </c>
      <c r="C48" s="143">
        <f>COUNTIF('ESXI6.7 Test Cases'!$J:$J,"Fail")</f>
        <v>0</v>
      </c>
      <c r="D48" s="143">
        <f>COUNTIF('ESXI6.7 Test Cases'!$J:$J,"Info")</f>
        <v>0</v>
      </c>
      <c r="E48" s="143">
        <f>COUNTIF('ESXI6.7 Test Cases'!$J:$J,"N/A")</f>
        <v>0</v>
      </c>
      <c r="F48" s="143">
        <f>B48+C48</f>
        <v>0</v>
      </c>
      <c r="G48" s="144">
        <f>D60/100</f>
        <v>0</v>
      </c>
      <c r="H48" s="142"/>
      <c r="I48" s="142"/>
      <c r="J48" s="142"/>
      <c r="K48" s="145" t="s">
        <v>129</v>
      </c>
      <c r="L48" s="146"/>
      <c r="M48" s="123">
        <f>COUNTA('ESXI6.7 Test Cases'!J3:J70)</f>
        <v>0</v>
      </c>
      <c r="N48" s="123">
        <f>O48-M48</f>
        <v>68</v>
      </c>
      <c r="O48" s="124">
        <f>COUNTA('ESXI6.7 Test Cases'!A3:A70)</f>
        <v>68</v>
      </c>
      <c r="P48" s="186"/>
    </row>
    <row r="49" spans="1:16" ht="12.75" customHeight="1" x14ac:dyDescent="0.2">
      <c r="A49" s="251"/>
      <c r="B49" s="142"/>
      <c r="C49" s="142"/>
      <c r="D49" s="142"/>
      <c r="E49" s="142"/>
      <c r="F49" s="142"/>
      <c r="G49" s="142"/>
      <c r="H49" s="142"/>
      <c r="I49" s="142"/>
      <c r="J49" s="142"/>
      <c r="K49" s="142"/>
      <c r="L49" s="142"/>
      <c r="M49" s="142"/>
      <c r="N49" s="142"/>
      <c r="O49" s="142"/>
      <c r="P49" s="186"/>
    </row>
    <row r="50" spans="1:16" ht="12.75" customHeight="1" x14ac:dyDescent="0.2">
      <c r="A50" s="122"/>
      <c r="B50" s="108" t="s">
        <v>130</v>
      </c>
      <c r="C50" s="110"/>
      <c r="D50" s="110"/>
      <c r="E50" s="110"/>
      <c r="F50" s="110"/>
      <c r="G50" s="125"/>
      <c r="H50" s="142"/>
      <c r="I50" s="142"/>
      <c r="J50" s="142"/>
      <c r="K50" s="142"/>
      <c r="L50" s="142"/>
      <c r="M50" s="142"/>
      <c r="N50" s="142"/>
      <c r="O50" s="147"/>
      <c r="P50" s="186"/>
    </row>
    <row r="51" spans="1:16" ht="12.75" customHeight="1" x14ac:dyDescent="0.2">
      <c r="A51" s="122"/>
      <c r="B51" s="126" t="s">
        <v>131</v>
      </c>
      <c r="C51" s="126" t="s">
        <v>30</v>
      </c>
      <c r="D51" s="126" t="s">
        <v>7</v>
      </c>
      <c r="E51" s="126" t="s">
        <v>8</v>
      </c>
      <c r="F51" s="126" t="s">
        <v>127</v>
      </c>
      <c r="G51" s="126" t="s">
        <v>132</v>
      </c>
      <c r="H51" s="127" t="s">
        <v>135</v>
      </c>
      <c r="I51" s="127" t="s">
        <v>136</v>
      </c>
      <c r="J51" s="142"/>
      <c r="K51" s="142"/>
      <c r="L51" s="142"/>
      <c r="M51" s="142"/>
      <c r="N51" s="142"/>
      <c r="O51" s="148"/>
      <c r="P51" s="186"/>
    </row>
    <row r="52" spans="1:16" ht="12.75" customHeight="1" x14ac:dyDescent="0.25">
      <c r="A52" s="115"/>
      <c r="B52" s="128">
        <v>8</v>
      </c>
      <c r="C52" s="128">
        <f>COUNTIF('ESXI6.7 Test Cases'!$AA:$AA,$B52)</f>
        <v>1</v>
      </c>
      <c r="D52" s="128">
        <f>COUNTIFS('ESXI6.7 Test Cases'!$AA:$AA,$B52,'ESXI6.7 Test Cases'!$J:$J,D$51)</f>
        <v>0</v>
      </c>
      <c r="E52" s="128">
        <f>COUNTIFS('ESXI6.7 Test Cases'!$AA:$AA,$B52,'ESXI6.7 Test Cases'!$J:$J,E$51)</f>
        <v>0</v>
      </c>
      <c r="F52" s="128">
        <f>COUNTIFS('ESXI6.7 Test Cases'!$AA:$AA,$B52,'ESXI6.7 Test Cases'!$J:$J,F$51)</f>
        <v>0</v>
      </c>
      <c r="G52" s="149">
        <v>1500</v>
      </c>
      <c r="H52" s="142">
        <f>(C52-F52)*(G52)</f>
        <v>1500</v>
      </c>
      <c r="I52" s="142">
        <f t="shared" ref="I52:I59" si="4">D52*G52</f>
        <v>0</v>
      </c>
      <c r="J52" s="153">
        <f>D48+N48</f>
        <v>68</v>
      </c>
      <c r="K52" s="154" t="str">
        <f>"WARNING: THERE IS AT LEAST ONE TEST CASE"</f>
        <v>WARNING: THERE IS AT LEAST ONE TEST CASE</v>
      </c>
      <c r="L52" s="142"/>
      <c r="M52" s="142"/>
      <c r="N52" s="142"/>
      <c r="O52" s="148"/>
      <c r="P52" s="186"/>
    </row>
    <row r="53" spans="1:16" ht="12.75" customHeight="1" x14ac:dyDescent="0.2">
      <c r="A53" s="115"/>
      <c r="B53" s="128">
        <v>7</v>
      </c>
      <c r="C53" s="128">
        <f>COUNTIF('ESXI6.7 Test Cases'!$AA:$AA,$B53)</f>
        <v>1</v>
      </c>
      <c r="D53" s="128">
        <f>COUNTIFS('ESXI6.7 Test Cases'!$AA:$AA,$B53,'ESXI6.7 Test Cases'!$J:$J,D$51)</f>
        <v>0</v>
      </c>
      <c r="E53" s="128">
        <f>COUNTIFS('ESXI6.7 Test Cases'!$AA:$AA,$B53,'ESXI6.7 Test Cases'!$J:$J,E$51)</f>
        <v>0</v>
      </c>
      <c r="F53" s="128">
        <f>COUNTIFS('ESXI6.7 Test Cases'!$AA:$AA,$B53,'ESXI6.7 Test Cases'!$J:$J,F$51)</f>
        <v>0</v>
      </c>
      <c r="G53" s="149">
        <v>750</v>
      </c>
      <c r="H53" s="142">
        <f t="shared" ref="H53:H59" si="5">(C53-F53)*(G53)</f>
        <v>750</v>
      </c>
      <c r="I53" s="142">
        <f t="shared" si="4"/>
        <v>0</v>
      </c>
      <c r="J53" s="142"/>
      <c r="K53" s="201" t="str">
        <f>"WITH AN 'INFO' OR BLANK STATUS (SEE ABOVE)"</f>
        <v>WITH AN 'INFO' OR BLANK STATUS (SEE ABOVE)</v>
      </c>
      <c r="L53" s="142"/>
      <c r="M53" s="142"/>
      <c r="N53" s="142"/>
      <c r="O53" s="148"/>
      <c r="P53" s="186"/>
    </row>
    <row r="54" spans="1:16" ht="12.75" customHeight="1" x14ac:dyDescent="0.2">
      <c r="A54" s="115"/>
      <c r="B54" s="128">
        <v>6</v>
      </c>
      <c r="C54" s="128">
        <f>COUNTIF('ESXI6.7 Test Cases'!$AA:$AA,$B54)</f>
        <v>6</v>
      </c>
      <c r="D54" s="128">
        <f>COUNTIFS('ESXI6.7 Test Cases'!$AA:$AA,$B54,'ESXI6.7 Test Cases'!$J:$J,D$51)</f>
        <v>0</v>
      </c>
      <c r="E54" s="128">
        <f>COUNTIFS('ESXI6.7 Test Cases'!$AA:$AA,$B54,'ESXI6.7 Test Cases'!$J:$J,E$51)</f>
        <v>0</v>
      </c>
      <c r="F54" s="128">
        <f>COUNTIFS('ESXI6.7 Test Cases'!$AA:$AA,$B54,'ESXI6.7 Test Cases'!$J:$J,F$51)</f>
        <v>0</v>
      </c>
      <c r="G54" s="149">
        <v>100</v>
      </c>
      <c r="H54" s="142">
        <f t="shared" si="5"/>
        <v>600</v>
      </c>
      <c r="I54" s="142">
        <f t="shared" si="4"/>
        <v>0</v>
      </c>
      <c r="J54" s="142"/>
      <c r="K54" s="142"/>
      <c r="L54" s="142"/>
      <c r="M54" s="142"/>
      <c r="N54" s="142"/>
      <c r="O54" s="148"/>
      <c r="P54" s="186"/>
    </row>
    <row r="55" spans="1:16" ht="12.75" customHeight="1" x14ac:dyDescent="0.25">
      <c r="A55" s="115"/>
      <c r="B55" s="128">
        <v>5</v>
      </c>
      <c r="C55" s="128">
        <f>COUNTIF('ESXI6.7 Test Cases'!$AA:$AA,$B55)</f>
        <v>30</v>
      </c>
      <c r="D55" s="128">
        <f>COUNTIFS('ESXI6.7 Test Cases'!$AA:$AA,$B55,'ESXI6.7 Test Cases'!$J:$J,D$51)</f>
        <v>0</v>
      </c>
      <c r="E55" s="128">
        <f>COUNTIFS('ESXI6.7 Test Cases'!$AA:$AA,$B55,'ESXI6.7 Test Cases'!$J:$J,E$51)</f>
        <v>0</v>
      </c>
      <c r="F55" s="128">
        <f>COUNTIFS('ESXI6.7 Test Cases'!$AA:$AA,$B55,'ESXI6.7 Test Cases'!$J:$J,F$51)</f>
        <v>0</v>
      </c>
      <c r="G55" s="149">
        <v>50</v>
      </c>
      <c r="H55" s="142">
        <f t="shared" si="5"/>
        <v>1500</v>
      </c>
      <c r="I55" s="142">
        <f t="shared" si="4"/>
        <v>0</v>
      </c>
      <c r="J55" s="153">
        <f>SUMPRODUCT(--ISERROR('ESXI6.5 Test Cases'!AA:AA))</f>
        <v>5</v>
      </c>
      <c r="K55" s="154" t="str">
        <f>"WARNING: THERE IS AT LEAST ONE TEST CASE"</f>
        <v>WARNING: THERE IS AT LEAST ONE TEST CASE</v>
      </c>
      <c r="L55" s="142"/>
      <c r="M55" s="142"/>
      <c r="N55" s="142"/>
      <c r="O55" s="148"/>
      <c r="P55" s="186"/>
    </row>
    <row r="56" spans="1:16" ht="12.75" customHeight="1" x14ac:dyDescent="0.2">
      <c r="A56" s="115"/>
      <c r="B56" s="128">
        <v>4</v>
      </c>
      <c r="C56" s="128">
        <f>COUNTIF('ESXI6.7 Test Cases'!$AA:$AA,$B56)</f>
        <v>20</v>
      </c>
      <c r="D56" s="128">
        <f>COUNTIFS('ESXI6.7 Test Cases'!$AA:$AA,$B56,'ESXI6.7 Test Cases'!$J:$J,D$51)</f>
        <v>0</v>
      </c>
      <c r="E56" s="128">
        <f>COUNTIFS('ESXI6.7 Test Cases'!$AA:$AA,$B56,'ESXI6.7 Test Cases'!$J:$J,E$51)</f>
        <v>0</v>
      </c>
      <c r="F56" s="128">
        <f>COUNTIFS('ESXI6.7 Test Cases'!$AA:$AA,$B56,'ESXI6.7 Test Cases'!$J:$J,F$51)</f>
        <v>0</v>
      </c>
      <c r="G56" s="149">
        <v>10</v>
      </c>
      <c r="H56" s="142">
        <f t="shared" si="5"/>
        <v>200</v>
      </c>
      <c r="I56" s="142">
        <f t="shared" si="4"/>
        <v>0</v>
      </c>
      <c r="J56" s="142"/>
      <c r="K56" s="201" t="str">
        <f>"WITH MULTIPLE OR INVALID ISSUE CODES (SEE TEST CASES TAB)"</f>
        <v>WITH MULTIPLE OR INVALID ISSUE CODES (SEE TEST CASES TAB)</v>
      </c>
      <c r="L56" s="142"/>
      <c r="M56" s="142"/>
      <c r="N56" s="142"/>
      <c r="O56" s="148"/>
      <c r="P56" s="186"/>
    </row>
    <row r="57" spans="1:16" ht="12.75" customHeight="1" x14ac:dyDescent="0.2">
      <c r="A57" s="115"/>
      <c r="B57" s="128">
        <v>3</v>
      </c>
      <c r="C57" s="128">
        <f>COUNTIF('ESXI6.7 Test Cases'!$AA:$AA,$B57)</f>
        <v>1</v>
      </c>
      <c r="D57" s="128">
        <f>COUNTIFS('ESXI6.7 Test Cases'!$AA:$AA,$B57,'ESXI6.7 Test Cases'!$J:$J,D$51)</f>
        <v>0</v>
      </c>
      <c r="E57" s="128">
        <f>COUNTIFS('ESXI6.7 Test Cases'!$AA:$AA,$B57,'ESXI6.7 Test Cases'!$J:$J,E$51)</f>
        <v>0</v>
      </c>
      <c r="F57" s="128">
        <f>COUNTIFS('ESXI6.7 Test Cases'!$AA:$AA,$B57,'ESXI6.7 Test Cases'!$J:$J,F$51)</f>
        <v>0</v>
      </c>
      <c r="G57" s="149">
        <v>5</v>
      </c>
      <c r="H57" s="142">
        <f t="shared" si="5"/>
        <v>5</v>
      </c>
      <c r="I57" s="142">
        <f t="shared" si="4"/>
        <v>0</v>
      </c>
      <c r="J57" s="142"/>
      <c r="K57" s="142"/>
      <c r="L57" s="142"/>
      <c r="M57" s="142"/>
      <c r="N57" s="142"/>
      <c r="O57" s="150"/>
      <c r="P57" s="186"/>
    </row>
    <row r="58" spans="1:16" ht="12.75" customHeight="1" x14ac:dyDescent="0.2">
      <c r="A58" s="115"/>
      <c r="B58" s="128">
        <v>2</v>
      </c>
      <c r="C58" s="128">
        <f>COUNTIF('ESXI6.7 Test Cases'!$AA:$AA,$B58)</f>
        <v>4</v>
      </c>
      <c r="D58" s="128">
        <f>COUNTIFS('ESXI6.7 Test Cases'!$AA:$AA,$B58,'ESXI6.7 Test Cases'!$J:$J,D$51)</f>
        <v>0</v>
      </c>
      <c r="E58" s="128">
        <f>COUNTIFS('ESXI6.7 Test Cases'!$AA:$AA,$B58,'ESXI6.7 Test Cases'!$J:$J,E$51)</f>
        <v>0</v>
      </c>
      <c r="F58" s="128">
        <f>COUNTIFS('ESXI6.7 Test Cases'!$AA:$AA,$B58,'ESXI6.7 Test Cases'!$J:$J,F$51)</f>
        <v>0</v>
      </c>
      <c r="G58" s="149">
        <v>2</v>
      </c>
      <c r="H58" s="142">
        <f t="shared" si="5"/>
        <v>8</v>
      </c>
      <c r="I58" s="142">
        <f t="shared" si="4"/>
        <v>0</v>
      </c>
      <c r="J58" s="142"/>
      <c r="K58" s="142"/>
      <c r="L58" s="142"/>
      <c r="M58" s="142"/>
      <c r="N58" s="142"/>
      <c r="O58" s="150"/>
      <c r="P58" s="186"/>
    </row>
    <row r="59" spans="1:16" ht="12.75" customHeight="1" x14ac:dyDescent="0.2">
      <c r="A59" s="115"/>
      <c r="B59" s="128">
        <v>1</v>
      </c>
      <c r="C59" s="128">
        <f>COUNTIF('ESXI6.7 Test Cases'!$AA:$AA,$B59)</f>
        <v>0</v>
      </c>
      <c r="D59" s="128">
        <f>COUNTIFS('ESXI6.7 Test Cases'!$AA:$AA,$B59,'ESXI6.7 Test Cases'!$J:$J,D$51)</f>
        <v>0</v>
      </c>
      <c r="E59" s="128">
        <f>COUNTIFS('ESXI6.7 Test Cases'!$AA:$AA,$B59,'ESXI6.7 Test Cases'!$J:$J,E$51)</f>
        <v>0</v>
      </c>
      <c r="F59" s="128">
        <f>COUNTIFS('ESXI6.7 Test Cases'!$AA:$AA,$B59,'ESXI6.7 Test Cases'!$J:$J,F$51)</f>
        <v>0</v>
      </c>
      <c r="G59" s="149">
        <v>1</v>
      </c>
      <c r="H59" s="142">
        <f t="shared" si="5"/>
        <v>0</v>
      </c>
      <c r="I59" s="142">
        <f t="shared" si="4"/>
        <v>0</v>
      </c>
      <c r="J59" s="142"/>
      <c r="K59" s="142"/>
      <c r="L59" s="142"/>
      <c r="M59" s="142"/>
      <c r="N59" s="142"/>
      <c r="O59" s="150"/>
      <c r="P59" s="186"/>
    </row>
    <row r="60" spans="1:16" ht="12.75" hidden="1" customHeight="1" x14ac:dyDescent="0.2">
      <c r="A60" s="115"/>
      <c r="B60" s="129" t="s">
        <v>133</v>
      </c>
      <c r="C60" s="130"/>
      <c r="D60" s="128">
        <f>COUNTIFS('ESXI6.7 Test Cases'!$AA:$AA,$B60,'ESXI6.7 Test Cases'!$J:$J,D$51)</f>
        <v>0</v>
      </c>
      <c r="E60" s="142"/>
      <c r="F60" s="142"/>
      <c r="G60" s="142"/>
      <c r="H60" s="142"/>
      <c r="I60" s="142"/>
      <c r="J60" s="147"/>
      <c r="K60" s="147"/>
      <c r="L60" s="147"/>
      <c r="M60" s="147"/>
      <c r="N60" s="147"/>
      <c r="O60" s="142"/>
      <c r="P60" s="186"/>
    </row>
    <row r="61" spans="1:16" ht="12.75" customHeight="1" x14ac:dyDescent="0.2">
      <c r="A61" s="151"/>
      <c r="B61" s="152"/>
      <c r="C61" s="152"/>
      <c r="D61" s="152"/>
      <c r="E61" s="152"/>
      <c r="F61" s="152"/>
      <c r="G61" s="152"/>
      <c r="H61" s="152"/>
      <c r="I61" s="152"/>
      <c r="J61" s="152"/>
      <c r="K61" s="152"/>
      <c r="L61" s="152"/>
      <c r="M61" s="152"/>
      <c r="N61" s="152"/>
      <c r="O61" s="152"/>
      <c r="P61" s="187"/>
    </row>
  </sheetData>
  <sheetCalcPr fullCalcOnLoad="1"/>
  <mergeCells count="3">
    <mergeCell ref="A11:A13"/>
    <mergeCell ref="A29:A31"/>
    <mergeCell ref="A47:A49"/>
  </mergeCells>
  <conditionalFormatting sqref="N12">
    <cfRule type="cellIs" dxfId="118" priority="14" stopIfTrue="1" operator="greaterThan">
      <formula>0</formula>
    </cfRule>
    <cfRule type="cellIs" dxfId="117" priority="15" stopIfTrue="1" operator="lessThan">
      <formula>0</formula>
    </cfRule>
  </conditionalFormatting>
  <conditionalFormatting sqref="D12">
    <cfRule type="cellIs" dxfId="116" priority="13" stopIfTrue="1" operator="greaterThan">
      <formula>0</formula>
    </cfRule>
  </conditionalFormatting>
  <conditionalFormatting sqref="K16:K17">
    <cfRule type="expression" dxfId="115" priority="51" stopIfTrue="1">
      <formula>$J$16=0</formula>
    </cfRule>
  </conditionalFormatting>
  <conditionalFormatting sqref="K19:K20">
    <cfRule type="expression" dxfId="114" priority="52" stopIfTrue="1">
      <formula>$J$19=0</formula>
    </cfRule>
  </conditionalFormatting>
  <conditionalFormatting sqref="N30">
    <cfRule type="cellIs" dxfId="113" priority="7" stopIfTrue="1" operator="greaterThan">
      <formula>0</formula>
    </cfRule>
    <cfRule type="cellIs" dxfId="112" priority="8" stopIfTrue="1" operator="lessThan">
      <formula>0</formula>
    </cfRule>
  </conditionalFormatting>
  <conditionalFormatting sqref="D30">
    <cfRule type="cellIs" dxfId="111" priority="6" stopIfTrue="1" operator="greaterThan">
      <formula>0</formula>
    </cfRule>
  </conditionalFormatting>
  <conditionalFormatting sqref="K34:K35">
    <cfRule type="expression" dxfId="110" priority="9" stopIfTrue="1">
      <formula>$J$34=0</formula>
    </cfRule>
  </conditionalFormatting>
  <conditionalFormatting sqref="K37:K38">
    <cfRule type="expression" dxfId="109" priority="10" stopIfTrue="1">
      <formula>$J$37=0</formula>
    </cfRule>
  </conditionalFormatting>
  <conditionalFormatting sqref="N48">
    <cfRule type="cellIs" dxfId="108" priority="2" stopIfTrue="1" operator="greaterThan">
      <formula>0</formula>
    </cfRule>
    <cfRule type="cellIs" dxfId="107" priority="3" stopIfTrue="1" operator="lessThan">
      <formula>0</formula>
    </cfRule>
  </conditionalFormatting>
  <conditionalFormatting sqref="K52:K53">
    <cfRule type="expression" dxfId="106" priority="4" stopIfTrue="1">
      <formula>$J$52=0</formula>
    </cfRule>
  </conditionalFormatting>
  <conditionalFormatting sqref="K55:K56">
    <cfRule type="expression" dxfId="105" priority="5" stopIfTrue="1">
      <formula>$J$55=0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92"/>
  <sheetViews>
    <sheetView showGridLines="0" zoomScaleNormal="100" workbookViewId="0">
      <pane ySplit="1" topLeftCell="A58" activePane="bottomLeft" state="frozen"/>
      <selection pane="bottomLeft" activeCell="D91" sqref="D91:N92"/>
    </sheetView>
  </sheetViews>
  <sheetFormatPr defaultColWidth="9.28515625" defaultRowHeight="12.75" customHeight="1" x14ac:dyDescent="0.2"/>
  <cols>
    <col min="1" max="13" width="9.28515625" style="24"/>
    <col min="14" max="14" width="9.28515625" style="24" customWidth="1"/>
    <col min="15" max="16384" width="9.28515625" style="24"/>
  </cols>
  <sheetData>
    <row r="1" spans="1:14" x14ac:dyDescent="0.2">
      <c r="A1" s="25" t="s">
        <v>23</v>
      </c>
      <c r="B1" s="17"/>
      <c r="C1" s="17"/>
      <c r="D1" s="17"/>
      <c r="E1" s="17"/>
      <c r="F1" s="17"/>
      <c r="G1" s="17"/>
      <c r="H1" s="17"/>
      <c r="I1" s="17"/>
      <c r="J1" s="17"/>
      <c r="K1" s="17"/>
      <c r="L1" s="17"/>
      <c r="M1" s="17"/>
      <c r="N1" s="18"/>
    </row>
    <row r="2" spans="1:14" s="29" customFormat="1" ht="12.75" customHeight="1" x14ac:dyDescent="0.2">
      <c r="A2" s="69" t="s">
        <v>47</v>
      </c>
      <c r="B2" s="27"/>
      <c r="C2" s="27"/>
      <c r="D2" s="27"/>
      <c r="E2" s="27"/>
      <c r="F2" s="27"/>
      <c r="G2" s="27"/>
      <c r="H2" s="27"/>
      <c r="I2" s="27"/>
      <c r="J2" s="27"/>
      <c r="K2" s="27"/>
      <c r="L2" s="27"/>
      <c r="M2" s="27"/>
      <c r="N2" s="28"/>
    </row>
    <row r="3" spans="1:14" s="32" customFormat="1" ht="12.75" customHeight="1" x14ac:dyDescent="0.2">
      <c r="A3" s="79" t="s">
        <v>86</v>
      </c>
      <c r="B3" s="30"/>
      <c r="C3" s="30"/>
      <c r="D3" s="30"/>
      <c r="E3" s="30"/>
      <c r="F3" s="30"/>
      <c r="G3" s="30"/>
      <c r="H3" s="30"/>
      <c r="I3" s="30"/>
      <c r="J3" s="30"/>
      <c r="K3" s="30"/>
      <c r="L3" s="30"/>
      <c r="M3" s="30"/>
      <c r="N3" s="31"/>
    </row>
    <row r="4" spans="1:14" s="32" customFormat="1" ht="12.75" customHeight="1" x14ac:dyDescent="0.2">
      <c r="A4" s="72" t="s">
        <v>87</v>
      </c>
      <c r="B4" s="33"/>
      <c r="C4" s="33"/>
      <c r="D4" s="33"/>
      <c r="E4" s="33"/>
      <c r="F4" s="33"/>
      <c r="G4" s="33"/>
      <c r="H4" s="33"/>
      <c r="I4" s="33"/>
      <c r="J4" s="33"/>
      <c r="K4" s="33"/>
      <c r="L4" s="33"/>
      <c r="M4" s="33"/>
      <c r="N4" s="34"/>
    </row>
    <row r="5" spans="1:14" s="32" customFormat="1" ht="12.75" customHeight="1" x14ac:dyDescent="0.2">
      <c r="A5" s="72" t="s">
        <v>120</v>
      </c>
      <c r="B5" s="33"/>
      <c r="C5" s="33"/>
      <c r="D5" s="33"/>
      <c r="E5" s="33"/>
      <c r="F5" s="33"/>
      <c r="G5" s="33"/>
      <c r="H5" s="33"/>
      <c r="I5" s="33"/>
      <c r="J5" s="33"/>
      <c r="K5" s="33"/>
      <c r="L5" s="33"/>
      <c r="M5" s="33"/>
      <c r="N5" s="34"/>
    </row>
    <row r="6" spans="1:14" s="32" customFormat="1" ht="12.75" customHeight="1" x14ac:dyDescent="0.2">
      <c r="A6" s="72" t="s">
        <v>88</v>
      </c>
      <c r="B6" s="33"/>
      <c r="C6" s="33"/>
      <c r="D6" s="33"/>
      <c r="E6" s="33"/>
      <c r="F6" s="33"/>
      <c r="G6" s="33"/>
      <c r="H6" s="33"/>
      <c r="I6" s="33"/>
      <c r="J6" s="33"/>
      <c r="K6" s="33"/>
      <c r="L6" s="33"/>
      <c r="M6" s="33"/>
      <c r="N6" s="34"/>
    </row>
    <row r="7" spans="1:14" s="32" customFormat="1" ht="12.75" customHeight="1" x14ac:dyDescent="0.2">
      <c r="A7" s="72"/>
      <c r="B7" s="33"/>
      <c r="C7" s="33"/>
      <c r="D7" s="33"/>
      <c r="E7" s="33"/>
      <c r="F7" s="33"/>
      <c r="G7" s="33"/>
      <c r="H7" s="33"/>
      <c r="I7" s="33"/>
      <c r="J7" s="33"/>
      <c r="K7" s="33"/>
      <c r="L7" s="33"/>
      <c r="M7" s="33"/>
      <c r="N7" s="34"/>
    </row>
    <row r="8" spans="1:14" s="32" customFormat="1" ht="12.75" customHeight="1" x14ac:dyDescent="0.2">
      <c r="A8" s="72" t="s">
        <v>89</v>
      </c>
      <c r="B8" s="33"/>
      <c r="C8" s="33"/>
      <c r="D8" s="33"/>
      <c r="E8" s="33"/>
      <c r="F8" s="33"/>
      <c r="G8" s="33"/>
      <c r="H8" s="33"/>
      <c r="I8" s="33"/>
      <c r="J8" s="33"/>
      <c r="K8" s="33"/>
      <c r="L8" s="33"/>
      <c r="M8" s="33"/>
      <c r="N8" s="34"/>
    </row>
    <row r="9" spans="1:14" s="32" customFormat="1" ht="12.75" customHeight="1" x14ac:dyDescent="0.2">
      <c r="A9" s="72" t="s">
        <v>90</v>
      </c>
      <c r="B9" s="33"/>
      <c r="C9" s="33"/>
      <c r="D9" s="33"/>
      <c r="E9" s="33"/>
      <c r="F9" s="33"/>
      <c r="G9" s="33"/>
      <c r="H9" s="33"/>
      <c r="I9" s="33"/>
      <c r="J9" s="33"/>
      <c r="K9" s="33"/>
      <c r="L9" s="33"/>
      <c r="M9" s="33"/>
      <c r="N9" s="34"/>
    </row>
    <row r="10" spans="1:14" s="32" customFormat="1" ht="12.75" customHeight="1" x14ac:dyDescent="0.2">
      <c r="A10" s="72" t="s">
        <v>91</v>
      </c>
      <c r="B10" s="33"/>
      <c r="C10" s="33"/>
      <c r="D10" s="33"/>
      <c r="E10" s="33"/>
      <c r="F10" s="33"/>
      <c r="G10" s="33"/>
      <c r="H10" s="33"/>
      <c r="I10" s="33"/>
      <c r="J10" s="33"/>
      <c r="K10" s="33"/>
      <c r="L10" s="33"/>
      <c r="M10" s="33"/>
      <c r="N10" s="34"/>
    </row>
    <row r="11" spans="1:14" s="32" customFormat="1" ht="12.75" customHeight="1" x14ac:dyDescent="0.2">
      <c r="A11" s="72" t="s">
        <v>92</v>
      </c>
      <c r="B11" s="33"/>
      <c r="C11" s="33"/>
      <c r="D11" s="33"/>
      <c r="E11" s="33"/>
      <c r="F11" s="33"/>
      <c r="G11" s="33"/>
      <c r="H11" s="33"/>
      <c r="I11" s="33"/>
      <c r="J11" s="33"/>
      <c r="K11" s="33"/>
      <c r="L11" s="33"/>
      <c r="M11" s="33"/>
      <c r="N11" s="34"/>
    </row>
    <row r="12" spans="1:14" s="32" customFormat="1" ht="12.75" customHeight="1" x14ac:dyDescent="0.2">
      <c r="A12" s="72"/>
      <c r="B12" s="33"/>
      <c r="C12" s="33"/>
      <c r="D12" s="33"/>
      <c r="E12" s="33"/>
      <c r="F12" s="33"/>
      <c r="G12" s="33"/>
      <c r="H12" s="33"/>
      <c r="I12" s="33"/>
      <c r="J12" s="33"/>
      <c r="K12" s="33"/>
      <c r="L12" s="33"/>
      <c r="M12" s="33"/>
      <c r="N12" s="34"/>
    </row>
    <row r="13" spans="1:14" s="32" customFormat="1" ht="12.75" customHeight="1" x14ac:dyDescent="0.2">
      <c r="A13" s="72" t="s">
        <v>66</v>
      </c>
      <c r="B13" s="33"/>
      <c r="C13" s="33"/>
      <c r="D13" s="33"/>
      <c r="E13" s="33"/>
      <c r="F13" s="33"/>
      <c r="G13" s="33"/>
      <c r="H13" s="33"/>
      <c r="I13" s="33"/>
      <c r="J13" s="33"/>
      <c r="K13" s="33"/>
      <c r="L13" s="33"/>
      <c r="M13" s="33"/>
      <c r="N13" s="34"/>
    </row>
    <row r="14" spans="1:14" s="32" customFormat="1" ht="12.75" customHeight="1" x14ac:dyDescent="0.2">
      <c r="A14" s="72" t="s">
        <v>138</v>
      </c>
      <c r="B14" s="33"/>
      <c r="C14" s="33"/>
      <c r="D14" s="33"/>
      <c r="E14" s="33"/>
      <c r="F14" s="33"/>
      <c r="G14" s="33"/>
      <c r="H14" s="33"/>
      <c r="I14" s="33"/>
      <c r="J14" s="33"/>
      <c r="K14" s="33"/>
      <c r="L14" s="33"/>
      <c r="M14" s="33"/>
      <c r="N14" s="34"/>
    </row>
    <row r="15" spans="1:14" s="32" customFormat="1" ht="12.75" customHeight="1" x14ac:dyDescent="0.2">
      <c r="A15" s="72" t="s">
        <v>113</v>
      </c>
      <c r="B15" s="33"/>
      <c r="C15" s="33"/>
      <c r="D15" s="33"/>
      <c r="E15" s="33"/>
      <c r="F15" s="33"/>
      <c r="G15" s="33"/>
      <c r="H15" s="33"/>
      <c r="I15" s="33"/>
      <c r="J15" s="33"/>
      <c r="K15" s="33"/>
      <c r="L15" s="33"/>
      <c r="M15" s="33"/>
      <c r="N15" s="34"/>
    </row>
    <row r="16" spans="1:14" s="32" customFormat="1" ht="12.75" customHeight="1" x14ac:dyDescent="0.2">
      <c r="A16" s="72" t="s">
        <v>139</v>
      </c>
      <c r="B16" s="33"/>
      <c r="C16" s="33"/>
      <c r="D16" s="33"/>
      <c r="E16" s="33"/>
      <c r="F16" s="33"/>
      <c r="G16" s="33"/>
      <c r="H16" s="33"/>
      <c r="I16" s="33"/>
      <c r="J16" s="33"/>
      <c r="K16" s="33"/>
      <c r="L16" s="33"/>
      <c r="M16" s="33"/>
      <c r="N16" s="34"/>
    </row>
    <row r="17" spans="1:14" s="32" customFormat="1" ht="12.75" customHeight="1" x14ac:dyDescent="0.2">
      <c r="A17" s="70"/>
      <c r="B17" s="33"/>
      <c r="C17" s="33"/>
      <c r="D17" s="33"/>
      <c r="E17" s="33"/>
      <c r="F17" s="33"/>
      <c r="G17" s="33"/>
      <c r="H17" s="33"/>
      <c r="I17" s="33"/>
      <c r="J17" s="33"/>
      <c r="K17" s="33"/>
      <c r="L17" s="33"/>
      <c r="M17" s="33"/>
      <c r="N17" s="34"/>
    </row>
    <row r="18" spans="1:14" s="32" customFormat="1" ht="12.75" customHeight="1" x14ac:dyDescent="0.2">
      <c r="A18" s="79" t="s">
        <v>93</v>
      </c>
      <c r="B18" s="30"/>
      <c r="C18" s="30"/>
      <c r="D18" s="30"/>
      <c r="E18" s="30"/>
      <c r="F18" s="30"/>
      <c r="G18" s="30"/>
      <c r="H18" s="30"/>
      <c r="I18" s="30"/>
      <c r="J18" s="30"/>
      <c r="K18" s="30"/>
      <c r="L18" s="30"/>
      <c r="M18" s="30"/>
      <c r="N18" s="31"/>
    </row>
    <row r="19" spans="1:14" s="32" customFormat="1" ht="12.75" customHeight="1" x14ac:dyDescent="0.2">
      <c r="A19" s="72" t="s">
        <v>94</v>
      </c>
      <c r="B19" s="33"/>
      <c r="C19" s="33"/>
      <c r="D19" s="33"/>
      <c r="E19" s="33"/>
      <c r="F19" s="33"/>
      <c r="G19" s="33"/>
      <c r="H19" s="33"/>
      <c r="I19" s="33"/>
      <c r="J19" s="33"/>
      <c r="K19" s="33"/>
      <c r="L19" s="33"/>
      <c r="M19" s="33"/>
      <c r="N19" s="34"/>
    </row>
    <row r="20" spans="1:14" s="32" customFormat="1" ht="12.75" customHeight="1" x14ac:dyDescent="0.2">
      <c r="A20" s="72"/>
      <c r="B20" s="33"/>
      <c r="C20" s="33"/>
      <c r="D20" s="33"/>
      <c r="E20" s="33"/>
      <c r="F20" s="33"/>
      <c r="G20" s="33"/>
      <c r="H20" s="33"/>
      <c r="I20" s="33"/>
      <c r="J20" s="33"/>
      <c r="K20" s="33"/>
      <c r="L20" s="33"/>
      <c r="M20" s="33"/>
      <c r="N20" s="34"/>
    </row>
    <row r="21" spans="1:14" s="32" customFormat="1" ht="12.75" customHeight="1" x14ac:dyDescent="0.2">
      <c r="A21" s="72" t="s">
        <v>95</v>
      </c>
      <c r="B21" s="33"/>
      <c r="C21" s="33"/>
      <c r="D21" s="33"/>
      <c r="E21" s="33"/>
      <c r="F21" s="33"/>
      <c r="G21" s="33"/>
      <c r="H21" s="33"/>
      <c r="I21" s="33"/>
      <c r="J21" s="33"/>
      <c r="K21" s="33"/>
      <c r="L21" s="33"/>
      <c r="M21" s="33"/>
      <c r="N21" s="34"/>
    </row>
    <row r="22" spans="1:14" s="32" customFormat="1" ht="12.75" customHeight="1" x14ac:dyDescent="0.2">
      <c r="A22" s="72" t="s">
        <v>121</v>
      </c>
      <c r="B22" s="33"/>
      <c r="C22" s="33"/>
      <c r="D22" s="33"/>
      <c r="E22" s="33"/>
      <c r="F22" s="33"/>
      <c r="G22" s="33"/>
      <c r="H22" s="33"/>
      <c r="I22" s="33"/>
      <c r="J22" s="33"/>
      <c r="K22" s="33"/>
      <c r="L22" s="33"/>
      <c r="M22" s="33"/>
      <c r="N22" s="34"/>
    </row>
    <row r="23" spans="1:14" s="32" customFormat="1" ht="12.75" customHeight="1" x14ac:dyDescent="0.2">
      <c r="A23" s="72" t="s">
        <v>96</v>
      </c>
      <c r="B23" s="33"/>
      <c r="C23" s="33"/>
      <c r="D23" s="33"/>
      <c r="E23" s="33"/>
      <c r="F23" s="33"/>
      <c r="G23" s="33"/>
      <c r="H23" s="33"/>
      <c r="I23" s="33"/>
      <c r="J23" s="33"/>
      <c r="K23" s="33"/>
      <c r="L23" s="33"/>
      <c r="M23" s="33"/>
      <c r="N23" s="34"/>
    </row>
    <row r="24" spans="1:14" s="32" customFormat="1" ht="12.75" customHeight="1" x14ac:dyDescent="0.2">
      <c r="A24" s="72" t="s">
        <v>97</v>
      </c>
      <c r="B24" s="33"/>
      <c r="C24" s="33"/>
      <c r="D24" s="33"/>
      <c r="E24" s="33"/>
      <c r="F24" s="33"/>
      <c r="G24" s="33"/>
      <c r="H24" s="33"/>
      <c r="I24" s="33"/>
      <c r="J24" s="33"/>
      <c r="K24" s="33"/>
      <c r="L24" s="33"/>
      <c r="M24" s="33"/>
      <c r="N24" s="34"/>
    </row>
    <row r="25" spans="1:14" s="32" customFormat="1" ht="12.75" customHeight="1" x14ac:dyDescent="0.2">
      <c r="A25" s="72" t="s">
        <v>98</v>
      </c>
      <c r="B25" s="33"/>
      <c r="C25" s="33"/>
      <c r="D25" s="33"/>
      <c r="E25" s="33"/>
      <c r="F25" s="33"/>
      <c r="G25" s="33"/>
      <c r="H25" s="33"/>
      <c r="I25" s="33"/>
      <c r="J25" s="33"/>
      <c r="K25" s="33"/>
      <c r="L25" s="33"/>
      <c r="M25" s="33"/>
      <c r="N25" s="34"/>
    </row>
    <row r="26" spans="1:14" s="32" customFormat="1" ht="12.75" customHeight="1" x14ac:dyDescent="0.2">
      <c r="A26" s="72" t="s">
        <v>99</v>
      </c>
      <c r="B26" s="33"/>
      <c r="C26" s="33"/>
      <c r="D26" s="33"/>
      <c r="E26" s="33"/>
      <c r="F26" s="33"/>
      <c r="G26" s="33"/>
      <c r="H26" s="33"/>
      <c r="I26" s="33"/>
      <c r="J26" s="33"/>
      <c r="K26" s="33"/>
      <c r="L26" s="33"/>
      <c r="M26" s="33"/>
      <c r="N26" s="34"/>
    </row>
    <row r="27" spans="1:14" s="32" customFormat="1" ht="12.75" customHeight="1" x14ac:dyDescent="0.2">
      <c r="A27" s="72" t="s">
        <v>100</v>
      </c>
      <c r="B27" s="33"/>
      <c r="C27" s="33"/>
      <c r="D27" s="33"/>
      <c r="E27" s="33"/>
      <c r="F27" s="33"/>
      <c r="G27" s="33"/>
      <c r="H27" s="33"/>
      <c r="I27" s="33"/>
      <c r="J27" s="33"/>
      <c r="K27" s="33"/>
      <c r="L27" s="33"/>
      <c r="M27" s="33"/>
      <c r="N27" s="34"/>
    </row>
    <row r="28" spans="1:14" s="32" customFormat="1" ht="12.75" customHeight="1" x14ac:dyDescent="0.2">
      <c r="A28" s="72" t="s">
        <v>101</v>
      </c>
      <c r="B28" s="33"/>
      <c r="C28" s="33"/>
      <c r="D28" s="33"/>
      <c r="E28" s="33"/>
      <c r="F28" s="33"/>
      <c r="G28" s="33"/>
      <c r="H28" s="33"/>
      <c r="I28" s="33"/>
      <c r="J28" s="33"/>
      <c r="K28" s="33"/>
      <c r="L28" s="33"/>
      <c r="M28" s="33"/>
      <c r="N28" s="34"/>
    </row>
    <row r="29" spans="1:14" s="32" customFormat="1" ht="12.75" customHeight="1" x14ac:dyDescent="0.2">
      <c r="A29" s="72" t="s">
        <v>102</v>
      </c>
      <c r="B29" s="33"/>
      <c r="C29" s="33"/>
      <c r="D29" s="33"/>
      <c r="E29" s="33"/>
      <c r="F29" s="33"/>
      <c r="G29" s="33"/>
      <c r="H29" s="33"/>
      <c r="I29" s="33"/>
      <c r="J29" s="33"/>
      <c r="K29" s="33"/>
      <c r="L29" s="33"/>
      <c r="M29" s="33"/>
      <c r="N29" s="34"/>
    </row>
    <row r="30" spans="1:14" s="32" customFormat="1" ht="12.75" customHeight="1" x14ac:dyDescent="0.2">
      <c r="A30" s="72" t="s">
        <v>103</v>
      </c>
      <c r="B30" s="33"/>
      <c r="C30" s="33"/>
      <c r="D30" s="33"/>
      <c r="E30" s="33"/>
      <c r="F30" s="33"/>
      <c r="G30" s="33"/>
      <c r="H30" s="33"/>
      <c r="I30" s="33"/>
      <c r="J30" s="33"/>
      <c r="K30" s="33"/>
      <c r="L30" s="33"/>
      <c r="M30" s="33"/>
      <c r="N30" s="34"/>
    </row>
    <row r="31" spans="1:14" s="32" customFormat="1" ht="12.75" customHeight="1" x14ac:dyDescent="0.2">
      <c r="A31" s="72" t="s">
        <v>104</v>
      </c>
      <c r="B31" s="33"/>
      <c r="C31" s="33"/>
      <c r="D31" s="33"/>
      <c r="E31" s="33"/>
      <c r="F31" s="33"/>
      <c r="G31" s="33"/>
      <c r="H31" s="33"/>
      <c r="I31" s="33"/>
      <c r="J31" s="33"/>
      <c r="K31" s="33"/>
      <c r="L31" s="33"/>
      <c r="M31" s="33"/>
      <c r="N31" s="34"/>
    </row>
    <row r="32" spans="1:14" s="32" customFormat="1" ht="12.75" customHeight="1" x14ac:dyDescent="0.2">
      <c r="A32" s="72" t="s">
        <v>105</v>
      </c>
      <c r="B32" s="33"/>
      <c r="C32" s="33"/>
      <c r="D32" s="33"/>
      <c r="E32" s="33"/>
      <c r="F32" s="33"/>
      <c r="G32" s="33"/>
      <c r="H32" s="33"/>
      <c r="I32" s="33"/>
      <c r="J32" s="33"/>
      <c r="K32" s="33"/>
      <c r="L32" s="33"/>
      <c r="M32" s="33"/>
      <c r="N32" s="34"/>
    </row>
    <row r="33" spans="1:14" s="32" customFormat="1" ht="12.75" customHeight="1" x14ac:dyDescent="0.2">
      <c r="A33" s="72" t="s">
        <v>106</v>
      </c>
      <c r="B33" s="33"/>
      <c r="C33" s="33"/>
      <c r="D33" s="33"/>
      <c r="E33" s="33"/>
      <c r="F33" s="33"/>
      <c r="G33" s="33"/>
      <c r="H33" s="33"/>
      <c r="I33" s="33"/>
      <c r="J33" s="33"/>
      <c r="K33" s="33"/>
      <c r="L33" s="33"/>
      <c r="M33" s="33"/>
      <c r="N33" s="34"/>
    </row>
    <row r="34" spans="1:14" s="32" customFormat="1" ht="12.75" customHeight="1" x14ac:dyDescent="0.2">
      <c r="A34" s="72" t="s">
        <v>107</v>
      </c>
      <c r="B34" s="33"/>
      <c r="C34" s="33"/>
      <c r="D34" s="33"/>
      <c r="E34" s="33"/>
      <c r="F34" s="33"/>
      <c r="G34" s="33"/>
      <c r="H34" s="33"/>
      <c r="I34" s="33"/>
      <c r="J34" s="33"/>
      <c r="K34" s="33"/>
      <c r="L34" s="33"/>
      <c r="M34" s="33"/>
      <c r="N34" s="34"/>
    </row>
    <row r="35" spans="1:14" s="32" customFormat="1" ht="12.75" customHeight="1" x14ac:dyDescent="0.2">
      <c r="A35" s="72" t="s">
        <v>108</v>
      </c>
      <c r="B35" s="33"/>
      <c r="C35" s="33"/>
      <c r="D35" s="33"/>
      <c r="E35" s="33"/>
      <c r="F35" s="33"/>
      <c r="G35" s="33"/>
      <c r="H35" s="33"/>
      <c r="I35" s="33"/>
      <c r="J35" s="33"/>
      <c r="K35" s="33"/>
      <c r="L35" s="33"/>
      <c r="M35" s="33"/>
      <c r="N35" s="34"/>
    </row>
    <row r="36" spans="1:14" s="32" customFormat="1" ht="12.75" customHeight="1" x14ac:dyDescent="0.2">
      <c r="A36" s="81" t="s">
        <v>109</v>
      </c>
      <c r="B36" s="33"/>
      <c r="C36" s="33"/>
      <c r="D36" s="33"/>
      <c r="E36" s="33"/>
      <c r="F36" s="33"/>
      <c r="G36" s="33"/>
      <c r="H36" s="33"/>
      <c r="I36" s="33"/>
      <c r="J36" s="33"/>
      <c r="K36" s="33"/>
      <c r="L36" s="33"/>
      <c r="M36" s="33"/>
      <c r="N36" s="34"/>
    </row>
    <row r="37" spans="1:14" s="32" customFormat="1" ht="14.25" customHeight="1" x14ac:dyDescent="0.2">
      <c r="A37" s="84" t="s">
        <v>110</v>
      </c>
      <c r="B37" s="82"/>
      <c r="C37" s="82"/>
      <c r="D37" s="82"/>
      <c r="E37" s="82"/>
      <c r="F37" s="82"/>
      <c r="G37" s="82"/>
      <c r="H37" s="82"/>
      <c r="I37" s="82"/>
      <c r="J37" s="82"/>
      <c r="K37" s="82"/>
      <c r="L37" s="82"/>
      <c r="M37" s="82"/>
      <c r="N37" s="83"/>
    </row>
    <row r="38" spans="1:14" s="32" customFormat="1" ht="12.75" customHeight="1" x14ac:dyDescent="0.2">
      <c r="A38" s="72"/>
      <c r="B38" s="33"/>
      <c r="C38" s="33"/>
      <c r="D38" s="33"/>
      <c r="E38" s="33"/>
      <c r="F38" s="33"/>
      <c r="G38" s="33"/>
      <c r="H38" s="33"/>
      <c r="I38" s="33"/>
      <c r="J38" s="33"/>
      <c r="K38" s="33"/>
      <c r="L38" s="33"/>
      <c r="M38" s="33"/>
      <c r="N38" s="34"/>
    </row>
    <row r="39" spans="1:14" s="32" customFormat="1" ht="12.75" customHeight="1" x14ac:dyDescent="0.2">
      <c r="A39" s="73" t="s">
        <v>111</v>
      </c>
      <c r="B39" s="33"/>
      <c r="C39" s="33"/>
      <c r="D39" s="33"/>
      <c r="E39" s="33"/>
      <c r="F39" s="33"/>
      <c r="G39" s="33"/>
      <c r="H39" s="33"/>
      <c r="I39" s="33"/>
      <c r="J39" s="33"/>
      <c r="K39" s="33"/>
      <c r="L39" s="33"/>
      <c r="M39" s="33"/>
      <c r="N39" s="34"/>
    </row>
    <row r="40" spans="1:14" s="32" customFormat="1" ht="12.75" customHeight="1" x14ac:dyDescent="0.2">
      <c r="A40" s="70"/>
      <c r="B40" s="33"/>
      <c r="C40" s="33"/>
      <c r="D40" s="33"/>
      <c r="E40" s="33"/>
      <c r="F40" s="33"/>
      <c r="G40" s="33"/>
      <c r="H40" s="33"/>
      <c r="I40" s="33"/>
      <c r="J40" s="33"/>
      <c r="K40" s="33"/>
      <c r="L40" s="33"/>
      <c r="M40" s="33"/>
      <c r="N40" s="34"/>
    </row>
    <row r="41" spans="1:14" s="32" customFormat="1" ht="12.75" customHeight="1" x14ac:dyDescent="0.2">
      <c r="A41" s="70"/>
      <c r="B41" s="33"/>
      <c r="C41" s="33"/>
      <c r="D41" s="33"/>
      <c r="E41" s="33"/>
      <c r="F41" s="33"/>
      <c r="G41" s="33"/>
      <c r="H41" s="33"/>
      <c r="I41" s="33"/>
      <c r="J41" s="33"/>
      <c r="K41" s="33"/>
      <c r="L41" s="33"/>
      <c r="M41" s="33"/>
      <c r="N41" s="34"/>
    </row>
    <row r="42" spans="1:14" s="32" customFormat="1" ht="12.75" customHeight="1" x14ac:dyDescent="0.2">
      <c r="A42" s="70"/>
      <c r="B42" s="33"/>
      <c r="C42" s="33"/>
      <c r="D42" s="33"/>
      <c r="E42" s="33"/>
      <c r="F42" s="33"/>
      <c r="G42" s="33"/>
      <c r="H42" s="33"/>
      <c r="I42" s="33"/>
      <c r="J42" s="33"/>
      <c r="K42" s="33"/>
      <c r="L42" s="33"/>
      <c r="M42" s="33"/>
      <c r="N42" s="34"/>
    </row>
    <row r="43" spans="1:14" s="32" customFormat="1" ht="12.75" customHeight="1" x14ac:dyDescent="0.2">
      <c r="A43" s="70"/>
      <c r="B43" s="33"/>
      <c r="C43" s="33"/>
      <c r="D43" s="33"/>
      <c r="E43" s="33"/>
      <c r="F43" s="33"/>
      <c r="G43" s="33"/>
      <c r="H43" s="33"/>
      <c r="I43" s="33"/>
      <c r="J43" s="33"/>
      <c r="K43" s="33"/>
      <c r="L43" s="33"/>
      <c r="M43" s="33"/>
      <c r="N43" s="34"/>
    </row>
    <row r="44" spans="1:14" s="32" customFormat="1" ht="12.75" customHeight="1" x14ac:dyDescent="0.2">
      <c r="A44" s="70"/>
      <c r="B44" s="33"/>
      <c r="C44" s="33"/>
      <c r="D44" s="33"/>
      <c r="E44" s="33"/>
      <c r="F44" s="33"/>
      <c r="G44" s="33"/>
      <c r="H44" s="33"/>
      <c r="I44" s="33"/>
      <c r="J44" s="33"/>
      <c r="K44" s="33"/>
      <c r="L44" s="33"/>
      <c r="M44" s="33"/>
      <c r="N44" s="34"/>
    </row>
    <row r="45" spans="1:14" s="32" customFormat="1" ht="12.75" customHeight="1" x14ac:dyDescent="0.2">
      <c r="A45" s="70"/>
      <c r="B45" s="33"/>
      <c r="C45" s="33"/>
      <c r="D45" s="33"/>
      <c r="E45" s="33"/>
      <c r="F45" s="33"/>
      <c r="G45" s="33"/>
      <c r="H45" s="33"/>
      <c r="I45" s="33"/>
      <c r="J45" s="33"/>
      <c r="K45" s="33"/>
      <c r="L45" s="33"/>
      <c r="M45" s="33"/>
      <c r="N45" s="34"/>
    </row>
    <row r="46" spans="1:14" s="32" customFormat="1" ht="12.75" customHeight="1" x14ac:dyDescent="0.2">
      <c r="A46" s="70"/>
      <c r="B46" s="33"/>
      <c r="C46" s="33"/>
      <c r="D46" s="33"/>
      <c r="E46" s="33"/>
      <c r="F46" s="33"/>
      <c r="G46" s="33"/>
      <c r="H46" s="33"/>
      <c r="I46" s="33"/>
      <c r="J46" s="33"/>
      <c r="K46" s="33"/>
      <c r="L46" s="33"/>
      <c r="M46" s="33"/>
      <c r="N46" s="34"/>
    </row>
    <row r="47" spans="1:14" s="32" customFormat="1" ht="12.75" customHeight="1" x14ac:dyDescent="0.2">
      <c r="A47" s="70"/>
      <c r="B47" s="33"/>
      <c r="C47" s="33"/>
      <c r="D47" s="33"/>
      <c r="E47" s="33"/>
      <c r="F47" s="33"/>
      <c r="G47" s="33"/>
      <c r="H47" s="33"/>
      <c r="I47" s="33"/>
      <c r="J47" s="33"/>
      <c r="K47" s="33"/>
      <c r="L47" s="33"/>
      <c r="M47" s="33"/>
      <c r="N47" s="34"/>
    </row>
    <row r="48" spans="1:14" s="32" customFormat="1" ht="12.75" customHeight="1" x14ac:dyDescent="0.2">
      <c r="A48" s="70"/>
      <c r="B48" s="33"/>
      <c r="C48" s="33"/>
      <c r="D48" s="33"/>
      <c r="E48" s="33"/>
      <c r="F48" s="33"/>
      <c r="G48" s="33"/>
      <c r="H48" s="33"/>
      <c r="I48" s="33"/>
      <c r="J48" s="33"/>
      <c r="K48" s="33"/>
      <c r="L48" s="33"/>
      <c r="M48" s="33"/>
      <c r="N48" s="34"/>
    </row>
    <row r="49" spans="1:14" s="32" customFormat="1" ht="12.75" customHeight="1" x14ac:dyDescent="0.2">
      <c r="A49" s="70"/>
      <c r="B49" s="33"/>
      <c r="C49" s="33"/>
      <c r="D49" s="33"/>
      <c r="E49" s="33"/>
      <c r="F49" s="33"/>
      <c r="G49" s="33"/>
      <c r="H49" s="33"/>
      <c r="I49" s="33"/>
      <c r="J49" s="33"/>
      <c r="K49" s="33"/>
      <c r="L49" s="33"/>
      <c r="M49" s="33"/>
      <c r="N49" s="34"/>
    </row>
    <row r="50" spans="1:14" s="32" customFormat="1" ht="12.75" customHeight="1" x14ac:dyDescent="0.2">
      <c r="A50" s="70"/>
      <c r="B50" s="33"/>
      <c r="C50" s="33"/>
      <c r="D50" s="33"/>
      <c r="E50" s="33"/>
      <c r="F50" s="33"/>
      <c r="G50" s="33"/>
      <c r="H50" s="33"/>
      <c r="I50" s="33"/>
      <c r="J50" s="33"/>
      <c r="K50" s="33"/>
      <c r="L50" s="33"/>
      <c r="M50" s="33"/>
      <c r="N50" s="34"/>
    </row>
    <row r="51" spans="1:14" s="32" customFormat="1" ht="12.75" customHeight="1" x14ac:dyDescent="0.2">
      <c r="A51" s="70"/>
      <c r="B51" s="33"/>
      <c r="C51" s="33"/>
      <c r="D51" s="33"/>
      <c r="E51" s="33"/>
      <c r="F51" s="33"/>
      <c r="G51" s="33"/>
      <c r="H51" s="33"/>
      <c r="I51" s="33"/>
      <c r="J51" s="33"/>
      <c r="K51" s="33"/>
      <c r="L51" s="33"/>
      <c r="M51" s="33"/>
      <c r="N51" s="34"/>
    </row>
    <row r="52" spans="1:14" s="32" customFormat="1" ht="12.75" customHeight="1" x14ac:dyDescent="0.2">
      <c r="A52" s="70"/>
      <c r="B52" s="33"/>
      <c r="C52" s="33"/>
      <c r="D52" s="33"/>
      <c r="E52" s="33"/>
      <c r="F52" s="33"/>
      <c r="G52" s="33"/>
      <c r="H52" s="33"/>
      <c r="I52" s="33"/>
      <c r="J52" s="33"/>
      <c r="K52" s="33"/>
      <c r="L52" s="33"/>
      <c r="M52" s="33"/>
      <c r="N52" s="34"/>
    </row>
    <row r="53" spans="1:14" s="32" customFormat="1" ht="12.75" customHeight="1" x14ac:dyDescent="0.2">
      <c r="A53" s="70"/>
      <c r="B53" s="33"/>
      <c r="C53" s="33"/>
      <c r="D53" s="33"/>
      <c r="E53" s="33"/>
      <c r="F53" s="33"/>
      <c r="G53" s="33"/>
      <c r="H53" s="33"/>
      <c r="I53" s="33"/>
      <c r="J53" s="33"/>
      <c r="K53" s="33"/>
      <c r="L53" s="33"/>
      <c r="M53" s="33"/>
      <c r="N53" s="34"/>
    </row>
    <row r="54" spans="1:14" s="32" customFormat="1" ht="12.75" customHeight="1" x14ac:dyDescent="0.2">
      <c r="A54" s="70"/>
      <c r="B54" s="33"/>
      <c r="C54" s="33"/>
      <c r="D54" s="33"/>
      <c r="E54" s="33"/>
      <c r="F54" s="33"/>
      <c r="G54" s="33"/>
      <c r="H54" s="33"/>
      <c r="I54" s="33"/>
      <c r="J54" s="33"/>
      <c r="K54" s="33"/>
      <c r="L54" s="33"/>
      <c r="M54" s="33"/>
      <c r="N54" s="34"/>
    </row>
    <row r="55" spans="1:14" s="32" customFormat="1" ht="12.75" customHeight="1" x14ac:dyDescent="0.2">
      <c r="A55" s="70"/>
      <c r="B55" s="33"/>
      <c r="C55" s="33"/>
      <c r="D55" s="33"/>
      <c r="E55" s="33"/>
      <c r="F55" s="33"/>
      <c r="G55" s="33"/>
      <c r="H55" s="33"/>
      <c r="I55" s="33"/>
      <c r="J55" s="33"/>
      <c r="K55" s="33"/>
      <c r="L55" s="33"/>
      <c r="M55" s="33"/>
      <c r="N55" s="34"/>
    </row>
    <row r="56" spans="1:14" s="32" customFormat="1" x14ac:dyDescent="0.2">
      <c r="A56" s="70"/>
      <c r="B56" s="33"/>
      <c r="C56" s="33"/>
      <c r="D56" s="33"/>
      <c r="E56" s="33"/>
      <c r="F56" s="33"/>
      <c r="G56" s="33"/>
      <c r="H56" s="33"/>
      <c r="I56" s="33"/>
      <c r="J56" s="33"/>
      <c r="K56" s="33"/>
      <c r="L56" s="33"/>
      <c r="M56" s="33"/>
      <c r="N56" s="34"/>
    </row>
    <row r="57" spans="1:14" s="32" customFormat="1" x14ac:dyDescent="0.2">
      <c r="A57" s="70"/>
      <c r="B57" s="33"/>
      <c r="C57" s="33"/>
      <c r="D57" s="33"/>
      <c r="E57" s="33"/>
      <c r="F57" s="33"/>
      <c r="G57" s="33"/>
      <c r="H57" s="33"/>
      <c r="I57" s="33"/>
      <c r="J57" s="33"/>
      <c r="K57" s="33"/>
      <c r="L57" s="33"/>
      <c r="M57" s="33"/>
      <c r="N57" s="34"/>
    </row>
    <row r="58" spans="1:14" s="32" customFormat="1" x14ac:dyDescent="0.2">
      <c r="A58" s="73" t="s">
        <v>81</v>
      </c>
      <c r="B58" s="33"/>
      <c r="C58" s="33"/>
      <c r="D58" s="33"/>
      <c r="E58" s="33"/>
      <c r="F58" s="33"/>
      <c r="G58" s="33"/>
      <c r="H58" s="33"/>
      <c r="I58" s="33"/>
      <c r="J58" s="33"/>
      <c r="K58" s="33"/>
      <c r="L58" s="33"/>
      <c r="M58" s="33"/>
      <c r="N58" s="34"/>
    </row>
    <row r="59" spans="1:14" s="32" customFormat="1" x14ac:dyDescent="0.2">
      <c r="A59" s="72" t="s">
        <v>82</v>
      </c>
      <c r="B59" s="33"/>
      <c r="C59" s="33"/>
      <c r="D59" s="33"/>
      <c r="E59" s="33"/>
      <c r="F59" s="33"/>
      <c r="G59" s="33"/>
      <c r="H59" s="33"/>
      <c r="I59" s="33"/>
      <c r="J59" s="33"/>
      <c r="K59" s="33"/>
      <c r="L59" s="33"/>
      <c r="M59" s="33"/>
      <c r="N59" s="34"/>
    </row>
    <row r="60" spans="1:14" s="32" customFormat="1" x14ac:dyDescent="0.2">
      <c r="A60" s="72" t="s">
        <v>83</v>
      </c>
      <c r="B60" s="33"/>
      <c r="C60" s="33"/>
      <c r="D60" s="33"/>
      <c r="E60" s="33"/>
      <c r="F60" s="33"/>
      <c r="G60" s="33"/>
      <c r="H60" s="33"/>
      <c r="I60" s="33"/>
      <c r="J60" s="33"/>
      <c r="K60" s="33"/>
      <c r="L60" s="33"/>
      <c r="M60" s="33"/>
      <c r="N60" s="34"/>
    </row>
    <row r="61" spans="1:14" s="32" customFormat="1" x14ac:dyDescent="0.2">
      <c r="A61" s="72" t="s">
        <v>84</v>
      </c>
      <c r="B61" s="33"/>
      <c r="C61" s="33"/>
      <c r="D61" s="33"/>
      <c r="E61" s="33"/>
      <c r="F61" s="33"/>
      <c r="G61" s="33"/>
      <c r="H61" s="33"/>
      <c r="I61" s="33"/>
      <c r="J61" s="33"/>
      <c r="K61" s="33"/>
      <c r="L61" s="33"/>
      <c r="M61" s="33"/>
      <c r="N61" s="34"/>
    </row>
    <row r="62" spans="1:14" s="32" customFormat="1" x14ac:dyDescent="0.2">
      <c r="A62" s="72" t="s">
        <v>85</v>
      </c>
      <c r="B62" s="33"/>
      <c r="C62" s="33"/>
      <c r="D62" s="33"/>
      <c r="E62" s="33"/>
      <c r="F62" s="33"/>
      <c r="G62" s="33"/>
      <c r="H62" s="33"/>
      <c r="I62" s="33"/>
      <c r="J62" s="33"/>
      <c r="K62" s="33"/>
      <c r="L62" s="33"/>
      <c r="M62" s="33"/>
      <c r="N62" s="34"/>
    </row>
    <row r="63" spans="1:14" s="29" customFormat="1" x14ac:dyDescent="0.2">
      <c r="A63" s="35"/>
      <c r="B63" s="36"/>
      <c r="C63" s="36"/>
      <c r="D63" s="36"/>
      <c r="E63" s="36"/>
      <c r="F63" s="36"/>
      <c r="G63" s="36"/>
      <c r="H63" s="36"/>
      <c r="I63" s="36"/>
      <c r="J63" s="36"/>
      <c r="K63" s="36"/>
      <c r="L63" s="36"/>
      <c r="M63" s="36"/>
      <c r="N63" s="37"/>
    </row>
    <row r="65" spans="1:14" ht="12.75" customHeight="1" x14ac:dyDescent="0.2">
      <c r="A65" s="26" t="s">
        <v>24</v>
      </c>
      <c r="B65" s="27"/>
      <c r="C65" s="27"/>
      <c r="D65" s="27"/>
      <c r="E65" s="27"/>
      <c r="F65" s="27"/>
      <c r="G65" s="27"/>
      <c r="H65" s="27"/>
      <c r="I65" s="27"/>
      <c r="J65" s="27"/>
      <c r="K65" s="27"/>
      <c r="L65" s="27"/>
      <c r="M65" s="27"/>
      <c r="N65" s="28"/>
    </row>
    <row r="66" spans="1:14" ht="12.75" customHeight="1" x14ac:dyDescent="0.2">
      <c r="A66" s="38" t="s">
        <v>36</v>
      </c>
      <c r="B66" s="39"/>
      <c r="C66" s="40"/>
      <c r="D66" s="41" t="s">
        <v>48</v>
      </c>
      <c r="E66" s="42"/>
      <c r="F66" s="42"/>
      <c r="G66" s="42"/>
      <c r="H66" s="42"/>
      <c r="I66" s="42"/>
      <c r="J66" s="42"/>
      <c r="K66" s="42"/>
      <c r="L66" s="42"/>
      <c r="M66" s="42"/>
      <c r="N66" s="43"/>
    </row>
    <row r="67" spans="1:14" x14ac:dyDescent="0.2">
      <c r="A67" s="44"/>
      <c r="B67" s="45"/>
      <c r="C67" s="46"/>
      <c r="D67" s="47" t="s">
        <v>49</v>
      </c>
      <c r="E67" s="22"/>
      <c r="F67" s="22"/>
      <c r="G67" s="22"/>
      <c r="H67" s="22"/>
      <c r="I67" s="22"/>
      <c r="J67" s="22"/>
      <c r="K67" s="22"/>
      <c r="L67" s="22"/>
      <c r="M67" s="22"/>
      <c r="N67" s="23"/>
    </row>
    <row r="68" spans="1:14" ht="12.75" customHeight="1" x14ac:dyDescent="0.2">
      <c r="A68" s="48" t="s">
        <v>37</v>
      </c>
      <c r="B68" s="49"/>
      <c r="C68" s="50"/>
      <c r="D68" s="51" t="s">
        <v>31</v>
      </c>
      <c r="E68" s="52"/>
      <c r="F68" s="52"/>
      <c r="G68" s="52"/>
      <c r="H68" s="52"/>
      <c r="I68" s="52"/>
      <c r="J68" s="52"/>
      <c r="K68" s="52"/>
      <c r="L68" s="52"/>
      <c r="M68" s="52"/>
      <c r="N68" s="53"/>
    </row>
    <row r="69" spans="1:14" ht="12.75" customHeight="1" x14ac:dyDescent="0.2">
      <c r="A69" s="38" t="s">
        <v>71</v>
      </c>
      <c r="B69" s="39"/>
      <c r="C69" s="40"/>
      <c r="D69" s="41" t="s">
        <v>72</v>
      </c>
      <c r="E69" s="42"/>
      <c r="F69" s="42"/>
      <c r="G69" s="42"/>
      <c r="H69" s="42"/>
      <c r="I69" s="42"/>
      <c r="J69" s="42"/>
      <c r="K69" s="42"/>
      <c r="L69" s="42"/>
      <c r="M69" s="42"/>
      <c r="N69" s="43"/>
    </row>
    <row r="70" spans="1:14" ht="12.75" customHeight="1" x14ac:dyDescent="0.2">
      <c r="A70" s="38" t="s">
        <v>32</v>
      </c>
      <c r="B70" s="39"/>
      <c r="C70" s="40"/>
      <c r="D70" s="41" t="s">
        <v>50</v>
      </c>
      <c r="E70" s="42"/>
      <c r="F70" s="42"/>
      <c r="G70" s="42"/>
      <c r="H70" s="42"/>
      <c r="I70" s="42"/>
      <c r="J70" s="42"/>
      <c r="K70" s="42"/>
      <c r="L70" s="42"/>
      <c r="M70" s="42"/>
      <c r="N70" s="43"/>
    </row>
    <row r="71" spans="1:14" x14ac:dyDescent="0.2">
      <c r="A71" s="54"/>
      <c r="B71" s="55"/>
      <c r="C71" s="56"/>
      <c r="D71" s="19" t="s">
        <v>51</v>
      </c>
      <c r="E71" s="20"/>
      <c r="F71" s="20"/>
      <c r="G71" s="20"/>
      <c r="H71" s="20"/>
      <c r="I71" s="20"/>
      <c r="J71" s="20"/>
      <c r="K71" s="20"/>
      <c r="L71" s="20"/>
      <c r="M71" s="20"/>
      <c r="N71" s="21"/>
    </row>
    <row r="72" spans="1:14" ht="12.75" customHeight="1" x14ac:dyDescent="0.2">
      <c r="A72" s="44"/>
      <c r="B72" s="45"/>
      <c r="C72" s="46"/>
      <c r="D72" s="47" t="s">
        <v>52</v>
      </c>
      <c r="E72" s="22"/>
      <c r="F72" s="22"/>
      <c r="G72" s="22"/>
      <c r="H72" s="22"/>
      <c r="I72" s="22"/>
      <c r="J72" s="22"/>
      <c r="K72" s="22"/>
      <c r="L72" s="22"/>
      <c r="M72" s="22"/>
      <c r="N72" s="23"/>
    </row>
    <row r="73" spans="1:14" ht="12.75" customHeight="1" x14ac:dyDescent="0.2">
      <c r="A73" s="38" t="s">
        <v>33</v>
      </c>
      <c r="B73" s="39"/>
      <c r="C73" s="40"/>
      <c r="D73" s="41" t="s">
        <v>53</v>
      </c>
      <c r="E73" s="42"/>
      <c r="F73" s="42"/>
      <c r="G73" s="42"/>
      <c r="H73" s="42"/>
      <c r="I73" s="42"/>
      <c r="J73" s="42"/>
      <c r="K73" s="42"/>
      <c r="L73" s="42"/>
      <c r="M73" s="42"/>
      <c r="N73" s="43"/>
    </row>
    <row r="74" spans="1:14" x14ac:dyDescent="0.2">
      <c r="A74" s="44"/>
      <c r="B74" s="45"/>
      <c r="C74" s="46"/>
      <c r="D74" s="47" t="s">
        <v>54</v>
      </c>
      <c r="E74" s="22"/>
      <c r="F74" s="22"/>
      <c r="G74" s="22"/>
      <c r="H74" s="22"/>
      <c r="I74" s="22"/>
      <c r="J74" s="22"/>
      <c r="K74" s="22"/>
      <c r="L74" s="22"/>
      <c r="M74" s="22"/>
      <c r="N74" s="23"/>
    </row>
    <row r="75" spans="1:14" ht="12.75" customHeight="1" x14ac:dyDescent="0.2">
      <c r="A75" s="38" t="s">
        <v>38</v>
      </c>
      <c r="B75" s="39"/>
      <c r="C75" s="40"/>
      <c r="D75" s="41" t="s">
        <v>55</v>
      </c>
      <c r="E75" s="42"/>
      <c r="F75" s="42"/>
      <c r="G75" s="42"/>
      <c r="H75" s="42"/>
      <c r="I75" s="42"/>
      <c r="J75" s="42"/>
      <c r="K75" s="42"/>
      <c r="L75" s="42"/>
      <c r="M75" s="42"/>
      <c r="N75" s="43"/>
    </row>
    <row r="76" spans="1:14" x14ac:dyDescent="0.2">
      <c r="A76" s="44"/>
      <c r="B76" s="45"/>
      <c r="C76" s="46"/>
      <c r="D76" s="47" t="s">
        <v>56</v>
      </c>
      <c r="E76" s="22"/>
      <c r="F76" s="22"/>
      <c r="G76" s="22"/>
      <c r="H76" s="22"/>
      <c r="I76" s="22"/>
      <c r="J76" s="22"/>
      <c r="K76" s="22"/>
      <c r="L76" s="22"/>
      <c r="M76" s="22"/>
      <c r="N76" s="23"/>
    </row>
    <row r="77" spans="1:14" ht="12.75" customHeight="1" x14ac:dyDescent="0.2">
      <c r="A77" s="48" t="s">
        <v>67</v>
      </c>
      <c r="B77" s="49"/>
      <c r="C77" s="50"/>
      <c r="D77" s="51" t="s">
        <v>39</v>
      </c>
      <c r="E77" s="52"/>
      <c r="F77" s="52"/>
      <c r="G77" s="52"/>
      <c r="H77" s="52"/>
      <c r="I77" s="52"/>
      <c r="J77" s="52"/>
      <c r="K77" s="52"/>
      <c r="L77" s="52"/>
      <c r="M77" s="52"/>
      <c r="N77" s="53"/>
    </row>
    <row r="78" spans="1:14" ht="12.75" customHeight="1" x14ac:dyDescent="0.2">
      <c r="A78" s="38" t="s">
        <v>68</v>
      </c>
      <c r="B78" s="39"/>
      <c r="C78" s="40"/>
      <c r="D78" s="41" t="s">
        <v>57</v>
      </c>
      <c r="E78" s="42"/>
      <c r="F78" s="42"/>
      <c r="G78" s="42"/>
      <c r="H78" s="42"/>
      <c r="I78" s="42"/>
      <c r="J78" s="42"/>
      <c r="K78" s="42"/>
      <c r="L78" s="42"/>
      <c r="M78" s="42"/>
      <c r="N78" s="43"/>
    </row>
    <row r="79" spans="1:14" x14ac:dyDescent="0.2">
      <c r="A79" s="44"/>
      <c r="B79" s="45"/>
      <c r="C79" s="46"/>
      <c r="D79" s="47" t="s">
        <v>58</v>
      </c>
      <c r="E79" s="22"/>
      <c r="F79" s="22"/>
      <c r="G79" s="22"/>
      <c r="H79" s="22"/>
      <c r="I79" s="22"/>
      <c r="J79" s="22"/>
      <c r="K79" s="22"/>
      <c r="L79" s="22"/>
      <c r="M79" s="22"/>
      <c r="N79" s="23"/>
    </row>
    <row r="80" spans="1:14" ht="12.75" customHeight="1" x14ac:dyDescent="0.2">
      <c r="A80" s="38" t="s">
        <v>35</v>
      </c>
      <c r="B80" s="39"/>
      <c r="C80" s="40"/>
      <c r="D80" s="41" t="s">
        <v>59</v>
      </c>
      <c r="E80" s="42"/>
      <c r="F80" s="42"/>
      <c r="G80" s="42"/>
      <c r="H80" s="42"/>
      <c r="I80" s="42"/>
      <c r="J80" s="42"/>
      <c r="K80" s="42"/>
      <c r="L80" s="42"/>
      <c r="M80" s="42"/>
      <c r="N80" s="43"/>
    </row>
    <row r="81" spans="1:14" x14ac:dyDescent="0.2">
      <c r="A81" s="54"/>
      <c r="B81" s="55"/>
      <c r="C81" s="56"/>
      <c r="D81" s="19" t="s">
        <v>60</v>
      </c>
      <c r="E81" s="20"/>
      <c r="F81" s="20"/>
      <c r="G81" s="20"/>
      <c r="H81" s="20"/>
      <c r="I81" s="20"/>
      <c r="J81" s="20"/>
      <c r="K81" s="20"/>
      <c r="L81" s="20"/>
      <c r="M81" s="20"/>
      <c r="N81" s="21"/>
    </row>
    <row r="82" spans="1:14" x14ac:dyDescent="0.2">
      <c r="A82" s="54"/>
      <c r="B82" s="55"/>
      <c r="C82" s="56"/>
      <c r="D82" s="19" t="s">
        <v>63</v>
      </c>
      <c r="E82" s="20"/>
      <c r="F82" s="20"/>
      <c r="G82" s="20"/>
      <c r="H82" s="20"/>
      <c r="I82" s="20"/>
      <c r="J82" s="20"/>
      <c r="K82" s="20"/>
      <c r="L82" s="20"/>
      <c r="M82" s="20"/>
      <c r="N82" s="21"/>
    </row>
    <row r="83" spans="1:14" x14ac:dyDescent="0.2">
      <c r="A83" s="54"/>
      <c r="B83" s="55"/>
      <c r="C83" s="56"/>
      <c r="D83" s="19" t="s">
        <v>61</v>
      </c>
      <c r="E83" s="20"/>
      <c r="F83" s="20"/>
      <c r="G83" s="20"/>
      <c r="H83" s="20"/>
      <c r="I83" s="20"/>
      <c r="J83" s="20"/>
      <c r="K83" s="20"/>
      <c r="L83" s="20"/>
      <c r="M83" s="20"/>
      <c r="N83" s="21"/>
    </row>
    <row r="84" spans="1:14" x14ac:dyDescent="0.2">
      <c r="A84" s="44"/>
      <c r="B84" s="45"/>
      <c r="C84" s="46"/>
      <c r="D84" s="47" t="s">
        <v>62</v>
      </c>
      <c r="E84" s="22"/>
      <c r="F84" s="22"/>
      <c r="G84" s="22"/>
      <c r="H84" s="22"/>
      <c r="I84" s="22"/>
      <c r="J84" s="22"/>
      <c r="K84" s="22"/>
      <c r="L84" s="22"/>
      <c r="M84" s="22"/>
      <c r="N84" s="23"/>
    </row>
    <row r="85" spans="1:14" ht="12.75" customHeight="1" x14ac:dyDescent="0.2">
      <c r="A85" s="38" t="s">
        <v>41</v>
      </c>
      <c r="B85" s="39"/>
      <c r="C85" s="40"/>
      <c r="D85" s="41" t="s">
        <v>64</v>
      </c>
      <c r="E85" s="42"/>
      <c r="F85" s="42"/>
      <c r="G85" s="42"/>
      <c r="H85" s="42"/>
      <c r="I85" s="42"/>
      <c r="J85" s="42"/>
      <c r="K85" s="42"/>
      <c r="L85" s="42"/>
      <c r="M85" s="42"/>
      <c r="N85" s="43"/>
    </row>
    <row r="86" spans="1:14" x14ac:dyDescent="0.2">
      <c r="A86" s="44"/>
      <c r="B86" s="45"/>
      <c r="C86" s="46"/>
      <c r="D86" s="47" t="s">
        <v>65</v>
      </c>
      <c r="E86" s="22"/>
      <c r="F86" s="22"/>
      <c r="G86" s="22"/>
      <c r="H86" s="22"/>
      <c r="I86" s="22"/>
      <c r="J86" s="22"/>
      <c r="K86" s="22"/>
      <c r="L86" s="22"/>
      <c r="M86" s="22"/>
      <c r="N86" s="23"/>
    </row>
    <row r="87" spans="1:14" ht="12.75" customHeight="1" x14ac:dyDescent="0.2">
      <c r="A87" s="48" t="s">
        <v>40</v>
      </c>
      <c r="B87" s="49"/>
      <c r="C87" s="50"/>
      <c r="D87" s="51" t="s">
        <v>34</v>
      </c>
      <c r="E87" s="52"/>
      <c r="F87" s="52"/>
      <c r="G87" s="52"/>
      <c r="H87" s="52"/>
      <c r="I87" s="52"/>
      <c r="J87" s="52"/>
      <c r="K87" s="52"/>
      <c r="L87" s="52"/>
      <c r="M87" s="52"/>
      <c r="N87" s="53"/>
    </row>
    <row r="88" spans="1:14" x14ac:dyDescent="0.2">
      <c r="A88" s="96" t="s">
        <v>122</v>
      </c>
      <c r="B88" s="97"/>
      <c r="C88" s="98"/>
      <c r="D88" s="252" t="s">
        <v>2500</v>
      </c>
      <c r="E88" s="253"/>
      <c r="F88" s="253"/>
      <c r="G88" s="253"/>
      <c r="H88" s="253"/>
      <c r="I88" s="253"/>
      <c r="J88" s="253"/>
      <c r="K88" s="253"/>
      <c r="L88" s="253"/>
      <c r="M88" s="253"/>
      <c r="N88" s="254"/>
    </row>
    <row r="89" spans="1:14" x14ac:dyDescent="0.2">
      <c r="A89" s="99"/>
      <c r="B89" s="55"/>
      <c r="C89" s="100"/>
      <c r="D89" s="255"/>
      <c r="E89" s="256"/>
      <c r="F89" s="256"/>
      <c r="G89" s="256"/>
      <c r="H89" s="256"/>
      <c r="I89" s="256"/>
      <c r="J89" s="256"/>
      <c r="K89" s="256"/>
      <c r="L89" s="256"/>
      <c r="M89" s="256"/>
      <c r="N89" s="257"/>
    </row>
    <row r="90" spans="1:14" x14ac:dyDescent="0.2">
      <c r="A90" s="101"/>
      <c r="B90" s="102"/>
      <c r="C90" s="103"/>
      <c r="D90" s="258"/>
      <c r="E90" s="259"/>
      <c r="F90" s="259"/>
      <c r="G90" s="259"/>
      <c r="H90" s="259"/>
      <c r="I90" s="259"/>
      <c r="J90" s="259"/>
      <c r="K90" s="259"/>
      <c r="L90" s="259"/>
      <c r="M90" s="259"/>
      <c r="N90" s="260"/>
    </row>
    <row r="91" spans="1:14" x14ac:dyDescent="0.2">
      <c r="A91" s="96" t="s">
        <v>1096</v>
      </c>
      <c r="B91" s="97"/>
      <c r="C91" s="98"/>
      <c r="D91" s="252" t="s">
        <v>1097</v>
      </c>
      <c r="E91" s="253"/>
      <c r="F91" s="253"/>
      <c r="G91" s="253"/>
      <c r="H91" s="253"/>
      <c r="I91" s="253"/>
      <c r="J91" s="253"/>
      <c r="K91" s="253"/>
      <c r="L91" s="253"/>
      <c r="M91" s="253"/>
      <c r="N91" s="254"/>
    </row>
    <row r="92" spans="1:14" x14ac:dyDescent="0.2">
      <c r="A92" s="101"/>
      <c r="B92" s="102"/>
      <c r="C92" s="103"/>
      <c r="D92" s="258"/>
      <c r="E92" s="259"/>
      <c r="F92" s="259"/>
      <c r="G92" s="259"/>
      <c r="H92" s="259"/>
      <c r="I92" s="259"/>
      <c r="J92" s="259"/>
      <c r="K92" s="259"/>
      <c r="L92" s="259"/>
      <c r="M92" s="259"/>
      <c r="N92" s="260"/>
    </row>
  </sheetData>
  <mergeCells count="2">
    <mergeCell ref="D88:N90"/>
    <mergeCell ref="D91:N92"/>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rowBreaks count="2" manualBreakCount="2">
    <brk id="38" max="13" man="1"/>
    <brk id="63"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A71"/>
  <sheetViews>
    <sheetView zoomScale="80" zoomScaleNormal="80" workbookViewId="0">
      <pane ySplit="2" topLeftCell="A3" activePane="bottomLeft" state="frozen"/>
      <selection activeCell="O1" sqref="O1"/>
      <selection pane="bottomLeft" activeCell="F25" sqref="F25"/>
    </sheetView>
  </sheetViews>
  <sheetFormatPr defaultColWidth="11.42578125" defaultRowHeight="12.75" customHeight="1" x14ac:dyDescent="0.2"/>
  <cols>
    <col min="1" max="1" width="10.7109375" style="159" bestFit="1" customWidth="1"/>
    <col min="2" max="2" width="9.7109375" style="159" customWidth="1"/>
    <col min="3" max="3" width="15.28515625" style="166" customWidth="1"/>
    <col min="4" max="4" width="14.7109375" style="159" customWidth="1"/>
    <col min="5" max="5" width="30.5703125" style="167" customWidth="1"/>
    <col min="6" max="7" width="39.85546875" style="159" customWidth="1"/>
    <col min="8" max="8" width="33" style="168" customWidth="1"/>
    <col min="9" max="9" width="23" style="159" customWidth="1"/>
    <col min="10" max="10" width="14.140625" style="159" customWidth="1"/>
    <col min="11" max="11" width="30.28515625" style="159" customWidth="1"/>
    <col min="12" max="14" width="23" style="159" customWidth="1"/>
    <col min="15" max="15" width="91.42578125" style="159" customWidth="1"/>
    <col min="16" max="16" width="3.42578125" style="159" customWidth="1"/>
    <col min="17" max="17" width="14.7109375" style="159" customWidth="1"/>
    <col min="18" max="18" width="23" style="159" customWidth="1"/>
    <col min="19" max="19" width="43.7109375" style="159" customWidth="1"/>
    <col min="20" max="20" width="51.7109375" style="159" customWidth="1"/>
    <col min="21" max="21" width="31.28515625" customWidth="1"/>
    <col min="22" max="23" width="31.28515625" style="159" customWidth="1"/>
    <col min="24" max="26" width="11.42578125" style="159" customWidth="1"/>
    <col min="27" max="27" width="17" style="229" hidden="1" customWidth="1"/>
    <col min="28" max="16384" width="11.42578125" style="159"/>
  </cols>
  <sheetData>
    <row r="1" spans="1:27" customFormat="1" ht="15.75" x14ac:dyDescent="0.25">
      <c r="A1" s="235" t="s">
        <v>30</v>
      </c>
      <c r="B1" s="236"/>
      <c r="C1" s="236"/>
      <c r="D1" s="236"/>
      <c r="E1" s="236"/>
      <c r="F1" s="236"/>
      <c r="G1" s="236"/>
      <c r="H1" s="236"/>
      <c r="I1" s="236"/>
      <c r="J1" s="236"/>
      <c r="K1" s="237"/>
      <c r="L1" s="238"/>
      <c r="M1" s="239"/>
      <c r="N1" s="239"/>
      <c r="O1" s="239"/>
      <c r="P1" s="239"/>
      <c r="Q1" s="239"/>
      <c r="R1" s="239"/>
      <c r="S1" s="239"/>
      <c r="T1" s="239"/>
      <c r="U1" s="239"/>
      <c r="V1" s="239"/>
      <c r="AA1" s="240"/>
    </row>
    <row r="2" spans="1:27" ht="42.75" customHeight="1" x14ac:dyDescent="0.2">
      <c r="A2" s="241" t="s">
        <v>11</v>
      </c>
      <c r="B2" s="241" t="s">
        <v>22</v>
      </c>
      <c r="C2" s="241" t="s">
        <v>2475</v>
      </c>
      <c r="D2" s="241" t="s">
        <v>12</v>
      </c>
      <c r="E2" s="241" t="s">
        <v>140</v>
      </c>
      <c r="F2" s="241" t="s">
        <v>141</v>
      </c>
      <c r="G2" s="241" t="s">
        <v>2474</v>
      </c>
      <c r="H2" s="241" t="s">
        <v>13</v>
      </c>
      <c r="I2" s="241" t="s">
        <v>14</v>
      </c>
      <c r="J2" s="241" t="s">
        <v>6</v>
      </c>
      <c r="K2" s="242" t="s">
        <v>2488</v>
      </c>
      <c r="L2" s="241" t="s">
        <v>25</v>
      </c>
      <c r="M2" s="241" t="s">
        <v>2322</v>
      </c>
      <c r="N2" s="241" t="s">
        <v>379</v>
      </c>
      <c r="O2" s="241" t="s">
        <v>1099</v>
      </c>
      <c r="P2" s="243"/>
      <c r="Q2" s="243" t="s">
        <v>142</v>
      </c>
      <c r="R2" s="243" t="s">
        <v>143</v>
      </c>
      <c r="S2" s="243" t="s">
        <v>144</v>
      </c>
      <c r="T2" s="243" t="s">
        <v>145</v>
      </c>
      <c r="U2" s="244" t="s">
        <v>1348</v>
      </c>
      <c r="V2" s="244" t="s">
        <v>2098</v>
      </c>
      <c r="AA2" s="245" t="s">
        <v>1374</v>
      </c>
    </row>
    <row r="3" spans="1:27" ht="72.75" customHeight="1" x14ac:dyDescent="0.2">
      <c r="A3" s="207" t="s">
        <v>1701</v>
      </c>
      <c r="B3" s="234" t="s">
        <v>261</v>
      </c>
      <c r="C3" s="234" t="s">
        <v>262</v>
      </c>
      <c r="D3" s="231" t="s">
        <v>19</v>
      </c>
      <c r="E3" s="234" t="s">
        <v>2081</v>
      </c>
      <c r="F3" s="234" t="s">
        <v>2099</v>
      </c>
      <c r="G3" s="234" t="s">
        <v>265</v>
      </c>
      <c r="H3" s="231" t="s">
        <v>2128</v>
      </c>
      <c r="I3" s="160"/>
      <c r="J3" s="246"/>
      <c r="K3" s="231" t="s">
        <v>1312</v>
      </c>
      <c r="L3" s="190" t="s">
        <v>1837</v>
      </c>
      <c r="M3" s="162" t="s">
        <v>267</v>
      </c>
      <c r="N3" s="155" t="s">
        <v>1076</v>
      </c>
      <c r="O3" s="156" t="s">
        <v>1077</v>
      </c>
      <c r="P3" s="163"/>
      <c r="Q3" s="160">
        <v>1</v>
      </c>
      <c r="R3" s="160">
        <v>1.1000000000000001</v>
      </c>
      <c r="S3" s="231" t="s">
        <v>233</v>
      </c>
      <c r="T3" s="232" t="s">
        <v>2082</v>
      </c>
      <c r="U3" s="232" t="s">
        <v>1350</v>
      </c>
      <c r="V3" s="231" t="s">
        <v>1351</v>
      </c>
      <c r="AA3" s="228" t="e">
        <f>IF(OR(J3="Fail",ISBLANK(J3)),INDEX('Issue Code Table'!C:C,MATCH(N:N,'Issue Code Table'!A:A,0)),IF(M3="Critical",6,IF(M3="Significant",5,IF(M3="Moderate",3,2))))</f>
        <v>#N/A</v>
      </c>
    </row>
    <row r="4" spans="1:27" ht="60.75" customHeight="1" x14ac:dyDescent="0.2">
      <c r="A4" s="207" t="s">
        <v>1702</v>
      </c>
      <c r="B4" s="234" t="s">
        <v>263</v>
      </c>
      <c r="C4" s="234" t="s">
        <v>264</v>
      </c>
      <c r="D4" s="231" t="s">
        <v>19</v>
      </c>
      <c r="E4" s="234" t="s">
        <v>163</v>
      </c>
      <c r="F4" s="234" t="s">
        <v>2099</v>
      </c>
      <c r="G4" s="234" t="s">
        <v>2176</v>
      </c>
      <c r="H4" s="231" t="s">
        <v>268</v>
      </c>
      <c r="I4" s="160"/>
      <c r="J4" s="246"/>
      <c r="K4" s="231" t="s">
        <v>1313</v>
      </c>
      <c r="L4" s="190" t="s">
        <v>1314</v>
      </c>
      <c r="M4" s="162" t="s">
        <v>269</v>
      </c>
      <c r="N4" s="155" t="s">
        <v>1078</v>
      </c>
      <c r="O4" s="157" t="s">
        <v>1079</v>
      </c>
      <c r="P4" s="163"/>
      <c r="Q4" s="160">
        <v>1</v>
      </c>
      <c r="R4" s="160">
        <v>1.1000000000000001</v>
      </c>
      <c r="S4" s="231" t="s">
        <v>233</v>
      </c>
      <c r="T4" s="231" t="s">
        <v>2082</v>
      </c>
      <c r="U4" s="231" t="s">
        <v>1352</v>
      </c>
      <c r="V4" s="231" t="s">
        <v>1353</v>
      </c>
      <c r="AA4" s="228" t="e">
        <f>IF(OR(J4="Fail",ISBLANK(J4)),INDEX('Issue Code Table'!C:C,MATCH(N:N,'Issue Code Table'!A:A,0)),IF(M4="Critical",6,IF(M4="Significant",5,IF(M4="Moderate",3,2))))</f>
        <v>#N/A</v>
      </c>
    </row>
    <row r="5" spans="1:27" ht="87" customHeight="1" x14ac:dyDescent="0.2">
      <c r="A5" s="207" t="s">
        <v>1703</v>
      </c>
      <c r="B5" s="211" t="s">
        <v>272</v>
      </c>
      <c r="C5" s="211" t="s">
        <v>273</v>
      </c>
      <c r="D5" s="231" t="s">
        <v>19</v>
      </c>
      <c r="E5" s="234" t="s">
        <v>2083</v>
      </c>
      <c r="F5" s="234" t="s">
        <v>2100</v>
      </c>
      <c r="G5" s="234" t="s">
        <v>2177</v>
      </c>
      <c r="H5" s="231" t="s">
        <v>1088</v>
      </c>
      <c r="I5" s="160"/>
      <c r="J5" s="246"/>
      <c r="K5" s="231" t="s">
        <v>270</v>
      </c>
      <c r="L5" s="190"/>
      <c r="M5" s="165" t="s">
        <v>269</v>
      </c>
      <c r="N5" s="155" t="s">
        <v>408</v>
      </c>
      <c r="O5" s="165" t="s">
        <v>384</v>
      </c>
      <c r="P5" s="163"/>
      <c r="Q5" s="160">
        <v>1</v>
      </c>
      <c r="R5" s="160">
        <v>1.2</v>
      </c>
      <c r="S5" s="231" t="s">
        <v>2132</v>
      </c>
      <c r="T5" s="231" t="s">
        <v>2325</v>
      </c>
      <c r="U5" s="232" t="s">
        <v>2428</v>
      </c>
      <c r="V5" s="215"/>
      <c r="AA5" s="228">
        <f>IF(OR(J5="Fail",ISBLANK(J5)),INDEX('Issue Code Table'!C:C,MATCH(N:N,'Issue Code Table'!A:A,0)),IF(M5="Critical",6,IF(M5="Significant",5,IF(M5="Moderate",3,2))))</f>
        <v>5</v>
      </c>
    </row>
    <row r="6" spans="1:27" ht="60.75" customHeight="1" x14ac:dyDescent="0.2">
      <c r="A6" s="207" t="s">
        <v>1704</v>
      </c>
      <c r="B6" s="211" t="s">
        <v>272</v>
      </c>
      <c r="C6" s="211" t="s">
        <v>273</v>
      </c>
      <c r="D6" s="231" t="s">
        <v>19</v>
      </c>
      <c r="E6" s="231" t="s">
        <v>2084</v>
      </c>
      <c r="F6" s="234" t="s">
        <v>2101</v>
      </c>
      <c r="G6" s="234" t="s">
        <v>2178</v>
      </c>
      <c r="H6" s="231" t="s">
        <v>274</v>
      </c>
      <c r="I6" s="160"/>
      <c r="J6" s="246"/>
      <c r="K6" s="231" t="s">
        <v>275</v>
      </c>
      <c r="L6" s="190"/>
      <c r="M6" s="165" t="s">
        <v>269</v>
      </c>
      <c r="N6" s="155" t="s">
        <v>408</v>
      </c>
      <c r="O6" s="165" t="s">
        <v>384</v>
      </c>
      <c r="P6" s="163"/>
      <c r="Q6" s="160">
        <v>1</v>
      </c>
      <c r="R6" s="160">
        <v>1.3</v>
      </c>
      <c r="S6" s="231" t="s">
        <v>250</v>
      </c>
      <c r="T6" s="231" t="s">
        <v>2326</v>
      </c>
      <c r="U6" s="231" t="s">
        <v>2429</v>
      </c>
      <c r="V6" s="215"/>
      <c r="AA6" s="228">
        <f>IF(OR(J6="Fail",ISBLANK(J6)),INDEX('Issue Code Table'!C:C,MATCH(N:N,'Issue Code Table'!A:A,0)),IF(M6="Critical",6,IF(M6="Significant",5,IF(M6="Moderate",3,2))))</f>
        <v>5</v>
      </c>
    </row>
    <row r="7" spans="1:27" ht="75" customHeight="1" x14ac:dyDescent="0.2">
      <c r="A7" s="207" t="s">
        <v>1705</v>
      </c>
      <c r="B7" s="211" t="s">
        <v>276</v>
      </c>
      <c r="C7" s="211" t="s">
        <v>277</v>
      </c>
      <c r="D7" s="231" t="s">
        <v>19</v>
      </c>
      <c r="E7" s="234" t="s">
        <v>164</v>
      </c>
      <c r="F7" s="234" t="s">
        <v>2102</v>
      </c>
      <c r="G7" s="234" t="s">
        <v>2179</v>
      </c>
      <c r="H7" s="231" t="s">
        <v>278</v>
      </c>
      <c r="I7" s="160"/>
      <c r="J7" s="246"/>
      <c r="K7" s="231" t="s">
        <v>1315</v>
      </c>
      <c r="L7" s="190"/>
      <c r="M7" s="162" t="s">
        <v>269</v>
      </c>
      <c r="N7" s="155" t="s">
        <v>398</v>
      </c>
      <c r="O7" s="162" t="s">
        <v>1342</v>
      </c>
      <c r="P7" s="163"/>
      <c r="Q7" s="160">
        <v>2</v>
      </c>
      <c r="R7" s="160">
        <v>2.1</v>
      </c>
      <c r="S7" s="231" t="s">
        <v>2133</v>
      </c>
      <c r="T7" s="231" t="s">
        <v>2327</v>
      </c>
      <c r="U7" s="231" t="s">
        <v>2430</v>
      </c>
      <c r="V7" s="215"/>
      <c r="AA7" s="228">
        <f>IF(OR(J7="Fail",ISBLANK(J7)),INDEX('Issue Code Table'!C:C,MATCH(N:N,'Issue Code Table'!A:A,0)),IF(M7="Critical",6,IF(M7="Significant",5,IF(M7="Moderate",3,2))))</f>
        <v>3</v>
      </c>
    </row>
    <row r="8" spans="1:27" ht="73.5" customHeight="1" x14ac:dyDescent="0.2">
      <c r="A8" s="207" t="s">
        <v>1706</v>
      </c>
      <c r="B8" s="211" t="s">
        <v>279</v>
      </c>
      <c r="C8" s="211" t="s">
        <v>280</v>
      </c>
      <c r="D8" s="231" t="s">
        <v>19</v>
      </c>
      <c r="E8" s="234" t="s">
        <v>165</v>
      </c>
      <c r="F8" s="234" t="s">
        <v>2103</v>
      </c>
      <c r="G8" s="234" t="s">
        <v>2476</v>
      </c>
      <c r="H8" s="231" t="s">
        <v>281</v>
      </c>
      <c r="I8" s="160"/>
      <c r="J8" s="246"/>
      <c r="K8" s="231" t="s">
        <v>1316</v>
      </c>
      <c r="L8" s="190"/>
      <c r="M8" s="162" t="s">
        <v>271</v>
      </c>
      <c r="N8" s="155" t="s">
        <v>399</v>
      </c>
      <c r="O8" s="162" t="s">
        <v>380</v>
      </c>
      <c r="P8" s="163"/>
      <c r="Q8" s="160">
        <v>2</v>
      </c>
      <c r="R8" s="160">
        <v>2.2000000000000002</v>
      </c>
      <c r="S8" s="231" t="s">
        <v>234</v>
      </c>
      <c r="T8" s="231" t="s">
        <v>2150</v>
      </c>
      <c r="U8" s="232" t="s">
        <v>2431</v>
      </c>
      <c r="V8" s="231" t="s">
        <v>1354</v>
      </c>
      <c r="AA8" s="228">
        <f>IF(OR(J8="Fail",ISBLANK(J8)),INDEX('Issue Code Table'!C:C,MATCH(N:N,'Issue Code Table'!A:A,0)),IF(M8="Critical",6,IF(M8="Significant",5,IF(M8="Moderate",3,2))))</f>
        <v>6</v>
      </c>
    </row>
    <row r="9" spans="1:27" ht="67.5" customHeight="1" x14ac:dyDescent="0.2">
      <c r="A9" s="207" t="s">
        <v>1707</v>
      </c>
      <c r="B9" s="211" t="s">
        <v>282</v>
      </c>
      <c r="C9" s="211" t="s">
        <v>283</v>
      </c>
      <c r="D9" s="231" t="s">
        <v>19</v>
      </c>
      <c r="E9" s="234" t="s">
        <v>166</v>
      </c>
      <c r="F9" s="234" t="s">
        <v>2104</v>
      </c>
      <c r="G9" s="234" t="s">
        <v>2180</v>
      </c>
      <c r="H9" s="231" t="s">
        <v>284</v>
      </c>
      <c r="I9" s="160"/>
      <c r="J9" s="246"/>
      <c r="K9" s="231" t="s">
        <v>285</v>
      </c>
      <c r="L9" s="190"/>
      <c r="M9" s="162" t="s">
        <v>271</v>
      </c>
      <c r="N9" s="155" t="s">
        <v>394</v>
      </c>
      <c r="O9" s="162" t="s">
        <v>381</v>
      </c>
      <c r="P9" s="163"/>
      <c r="Q9" s="160">
        <v>2</v>
      </c>
      <c r="R9" s="160">
        <v>2.2999999999999998</v>
      </c>
      <c r="S9" s="231" t="s">
        <v>2134</v>
      </c>
      <c r="T9" s="231" t="s">
        <v>2328</v>
      </c>
      <c r="U9" s="232" t="s">
        <v>2432</v>
      </c>
      <c r="V9" s="231" t="s">
        <v>2433</v>
      </c>
      <c r="AA9" s="228">
        <f>IF(OR(J9="Fail",ISBLANK(J9)),INDEX('Issue Code Table'!C:C,MATCH(N:N,'Issue Code Table'!A:A,0)),IF(M9="Critical",6,IF(M9="Significant",5,IF(M9="Moderate",3,2))))</f>
        <v>5</v>
      </c>
    </row>
    <row r="10" spans="1:27" ht="111" customHeight="1" x14ac:dyDescent="0.2">
      <c r="A10" s="207" t="s">
        <v>1708</v>
      </c>
      <c r="B10" s="211" t="s">
        <v>272</v>
      </c>
      <c r="C10" s="211" t="s">
        <v>273</v>
      </c>
      <c r="D10" s="231" t="s">
        <v>19</v>
      </c>
      <c r="E10" s="234" t="s">
        <v>167</v>
      </c>
      <c r="F10" s="234" t="s">
        <v>203</v>
      </c>
      <c r="G10" s="234" t="s">
        <v>2181</v>
      </c>
      <c r="H10" s="231" t="s">
        <v>1113</v>
      </c>
      <c r="I10" s="160"/>
      <c r="J10" s="246"/>
      <c r="K10" s="231" t="s">
        <v>1085</v>
      </c>
      <c r="L10" s="190"/>
      <c r="M10" s="165" t="s">
        <v>269</v>
      </c>
      <c r="N10" s="155" t="s">
        <v>400</v>
      </c>
      <c r="O10" s="165" t="s">
        <v>382</v>
      </c>
      <c r="P10" s="163"/>
      <c r="Q10" s="160">
        <v>2</v>
      </c>
      <c r="R10" s="160">
        <v>2.4</v>
      </c>
      <c r="S10" s="231" t="s">
        <v>2135</v>
      </c>
      <c r="T10" s="231" t="s">
        <v>2151</v>
      </c>
      <c r="U10" s="232" t="s">
        <v>1355</v>
      </c>
      <c r="V10" s="215"/>
      <c r="AA10" s="228">
        <f>IF(OR(J10="Fail",ISBLANK(J10)),INDEX('Issue Code Table'!C:C,MATCH(N:N,'Issue Code Table'!A:A,0)),IF(M10="Critical",6,IF(M10="Significant",5,IF(M10="Moderate",3,2))))</f>
        <v>4</v>
      </c>
    </row>
    <row r="11" spans="1:27" ht="66" customHeight="1" x14ac:dyDescent="0.2">
      <c r="A11" s="207" t="s">
        <v>1709</v>
      </c>
      <c r="B11" s="247" t="s">
        <v>286</v>
      </c>
      <c r="C11" s="247" t="s">
        <v>287</v>
      </c>
      <c r="D11" s="231" t="s">
        <v>18</v>
      </c>
      <c r="E11" s="234" t="s">
        <v>2085</v>
      </c>
      <c r="F11" s="234" t="s">
        <v>2105</v>
      </c>
      <c r="G11" s="234" t="s">
        <v>2182</v>
      </c>
      <c r="H11" s="231" t="s">
        <v>288</v>
      </c>
      <c r="I11" s="160"/>
      <c r="J11" s="246"/>
      <c r="K11" s="231" t="s">
        <v>1317</v>
      </c>
      <c r="L11" s="190"/>
      <c r="M11" s="162" t="s">
        <v>271</v>
      </c>
      <c r="N11" s="155" t="s">
        <v>401</v>
      </c>
      <c r="O11" s="162" t="s">
        <v>383</v>
      </c>
      <c r="P11" s="163"/>
      <c r="Q11" s="160">
        <v>2</v>
      </c>
      <c r="R11" s="160">
        <v>2.5</v>
      </c>
      <c r="S11" s="231" t="s">
        <v>251</v>
      </c>
      <c r="T11" s="231" t="s">
        <v>2329</v>
      </c>
      <c r="U11" s="232" t="s">
        <v>2434</v>
      </c>
      <c r="V11" s="231" t="s">
        <v>1356</v>
      </c>
      <c r="AA11" s="228">
        <f>IF(OR(J11="Fail",ISBLANK(J11)),INDEX('Issue Code Table'!C:C,MATCH(N:N,'Issue Code Table'!A:A,0)),IF(M11="Critical",6,IF(M11="Significant",5,IF(M11="Moderate",3,2))))</f>
        <v>4</v>
      </c>
    </row>
    <row r="12" spans="1:27" ht="99.75" customHeight="1" x14ac:dyDescent="0.2">
      <c r="A12" s="207" t="s">
        <v>1710</v>
      </c>
      <c r="B12" s="211" t="s">
        <v>279</v>
      </c>
      <c r="C12" s="211" t="s">
        <v>280</v>
      </c>
      <c r="D12" s="231" t="s">
        <v>19</v>
      </c>
      <c r="E12" s="234" t="s">
        <v>168</v>
      </c>
      <c r="F12" s="234" t="s">
        <v>2106</v>
      </c>
      <c r="G12" s="234" t="s">
        <v>2183</v>
      </c>
      <c r="H12" s="231" t="s">
        <v>289</v>
      </c>
      <c r="I12" s="160"/>
      <c r="J12" s="246"/>
      <c r="K12" s="231" t="s">
        <v>290</v>
      </c>
      <c r="L12" s="190"/>
      <c r="M12" s="162" t="s">
        <v>271</v>
      </c>
      <c r="N12" s="155" t="s">
        <v>399</v>
      </c>
      <c r="O12" s="162" t="s">
        <v>380</v>
      </c>
      <c r="P12" s="163"/>
      <c r="Q12" s="160">
        <v>2</v>
      </c>
      <c r="R12" s="160">
        <v>2.6</v>
      </c>
      <c r="S12" s="231" t="s">
        <v>235</v>
      </c>
      <c r="T12" s="231" t="s">
        <v>2330</v>
      </c>
      <c r="U12" s="232" t="s">
        <v>2435</v>
      </c>
      <c r="V12" s="231" t="s">
        <v>1357</v>
      </c>
      <c r="AA12" s="228">
        <f>IF(OR(J12="Fail",ISBLANK(J12)),INDEX('Issue Code Table'!C:C,MATCH(N:N,'Issue Code Table'!A:A,0)),IF(M12="Critical",6,IF(M12="Significant",5,IF(M12="Moderate",3,2))))</f>
        <v>6</v>
      </c>
    </row>
    <row r="13" spans="1:27" ht="152.25" customHeight="1" x14ac:dyDescent="0.2">
      <c r="A13" s="207" t="s">
        <v>1711</v>
      </c>
      <c r="B13" s="211" t="s">
        <v>342</v>
      </c>
      <c r="C13" s="211" t="s">
        <v>343</v>
      </c>
      <c r="D13" s="231" t="s">
        <v>19</v>
      </c>
      <c r="E13" s="234" t="s">
        <v>169</v>
      </c>
      <c r="F13" s="234" t="s">
        <v>206</v>
      </c>
      <c r="G13" s="234" t="s">
        <v>2123</v>
      </c>
      <c r="H13" s="231" t="s">
        <v>1114</v>
      </c>
      <c r="I13" s="160"/>
      <c r="J13" s="246"/>
      <c r="K13" s="231" t="s">
        <v>1318</v>
      </c>
      <c r="L13" s="190"/>
      <c r="M13" s="162" t="s">
        <v>271</v>
      </c>
      <c r="N13" s="155" t="s">
        <v>977</v>
      </c>
      <c r="O13" s="162" t="s">
        <v>1106</v>
      </c>
      <c r="P13" s="163"/>
      <c r="Q13" s="160">
        <v>2</v>
      </c>
      <c r="R13" s="160">
        <v>2.7</v>
      </c>
      <c r="S13" s="231" t="s">
        <v>236</v>
      </c>
      <c r="T13" s="231" t="s">
        <v>2331</v>
      </c>
      <c r="U13" s="232" t="s">
        <v>2436</v>
      </c>
      <c r="V13" s="231" t="s">
        <v>1358</v>
      </c>
      <c r="AA13" s="228">
        <f>IF(OR(J13="Fail",ISBLANK(J13)),INDEX('Issue Code Table'!C:C,MATCH(N:N,'Issue Code Table'!A:A,0)),IF(M13="Critical",6,IF(M13="Significant",5,IF(M13="Moderate",3,2))))</f>
        <v>5</v>
      </c>
    </row>
    <row r="14" spans="1:27" ht="152.25" customHeight="1" x14ac:dyDescent="0.2">
      <c r="A14" s="207" t="s">
        <v>1712</v>
      </c>
      <c r="B14" s="211" t="s">
        <v>344</v>
      </c>
      <c r="C14" s="211" t="s">
        <v>345</v>
      </c>
      <c r="D14" s="231" t="s">
        <v>19</v>
      </c>
      <c r="E14" s="234" t="s">
        <v>170</v>
      </c>
      <c r="F14" s="234" t="s">
        <v>2107</v>
      </c>
      <c r="G14" s="234" t="s">
        <v>2184</v>
      </c>
      <c r="H14" s="231" t="s">
        <v>291</v>
      </c>
      <c r="I14" s="160"/>
      <c r="J14" s="246"/>
      <c r="K14" s="231" t="s">
        <v>292</v>
      </c>
      <c r="L14" s="190"/>
      <c r="M14" s="162" t="s">
        <v>269</v>
      </c>
      <c r="N14" s="155" t="s">
        <v>403</v>
      </c>
      <c r="O14" s="162" t="s">
        <v>1343</v>
      </c>
      <c r="P14" s="163"/>
      <c r="Q14" s="160">
        <v>3</v>
      </c>
      <c r="R14" s="160">
        <v>3.1</v>
      </c>
      <c r="S14" s="231" t="s">
        <v>237</v>
      </c>
      <c r="T14" s="231" t="s">
        <v>2332</v>
      </c>
      <c r="U14" s="232" t="s">
        <v>2437</v>
      </c>
      <c r="V14" s="215"/>
      <c r="AA14" s="228">
        <f>IF(OR(J14="Fail",ISBLANK(J14)),INDEX('Issue Code Table'!C:C,MATCH(N:N,'Issue Code Table'!A:A,0)),IF(M14="Critical",6,IF(M14="Significant",5,IF(M14="Moderate",3,2))))</f>
        <v>4</v>
      </c>
    </row>
    <row r="15" spans="1:27" ht="160.5" customHeight="1" x14ac:dyDescent="0.2">
      <c r="A15" s="207" t="s">
        <v>1713</v>
      </c>
      <c r="B15" s="211" t="s">
        <v>346</v>
      </c>
      <c r="C15" s="211" t="s">
        <v>347</v>
      </c>
      <c r="D15" s="231" t="s">
        <v>19</v>
      </c>
      <c r="E15" s="234" t="s">
        <v>171</v>
      </c>
      <c r="F15" s="234" t="s">
        <v>2108</v>
      </c>
      <c r="G15" s="234" t="s">
        <v>2185</v>
      </c>
      <c r="H15" s="231" t="s">
        <v>293</v>
      </c>
      <c r="I15" s="160"/>
      <c r="J15" s="246"/>
      <c r="K15" s="231" t="s">
        <v>294</v>
      </c>
      <c r="L15" s="190"/>
      <c r="M15" s="162" t="s">
        <v>269</v>
      </c>
      <c r="N15" s="155" t="s">
        <v>566</v>
      </c>
      <c r="O15" s="162" t="s">
        <v>1344</v>
      </c>
      <c r="P15" s="163"/>
      <c r="Q15" s="160">
        <v>3</v>
      </c>
      <c r="R15" s="160">
        <v>3.2</v>
      </c>
      <c r="S15" s="231" t="s">
        <v>238</v>
      </c>
      <c r="T15" s="231" t="s">
        <v>2333</v>
      </c>
      <c r="U15" s="232" t="s">
        <v>2438</v>
      </c>
      <c r="V15" s="231"/>
      <c r="AA15" s="228">
        <f>IF(OR(J15="Fail",ISBLANK(J15)),INDEX('Issue Code Table'!C:C,MATCH(N:N,'Issue Code Table'!A:A,0)),IF(M15="Critical",6,IF(M15="Significant",5,IF(M15="Moderate",3,2))))</f>
        <v>2</v>
      </c>
    </row>
    <row r="16" spans="1:27" ht="152.25" customHeight="1" x14ac:dyDescent="0.2">
      <c r="A16" s="207" t="s">
        <v>1714</v>
      </c>
      <c r="B16" s="211" t="s">
        <v>344</v>
      </c>
      <c r="C16" s="211" t="s">
        <v>345</v>
      </c>
      <c r="D16" s="231" t="s">
        <v>19</v>
      </c>
      <c r="E16" s="234" t="s">
        <v>172</v>
      </c>
      <c r="F16" s="234" t="s">
        <v>2109</v>
      </c>
      <c r="G16" s="234" t="s">
        <v>2186</v>
      </c>
      <c r="H16" s="231" t="s">
        <v>295</v>
      </c>
      <c r="I16" s="160"/>
      <c r="J16" s="246"/>
      <c r="K16" s="231" t="s">
        <v>1091</v>
      </c>
      <c r="L16" s="190"/>
      <c r="M16" s="162" t="s">
        <v>269</v>
      </c>
      <c r="N16" s="155" t="s">
        <v>403</v>
      </c>
      <c r="O16" s="162" t="s">
        <v>1345</v>
      </c>
      <c r="P16" s="163"/>
      <c r="Q16" s="160">
        <v>3</v>
      </c>
      <c r="R16" s="160">
        <v>3.3</v>
      </c>
      <c r="S16" s="231" t="s">
        <v>252</v>
      </c>
      <c r="T16" s="231" t="s">
        <v>2334</v>
      </c>
      <c r="U16" s="232" t="s">
        <v>2439</v>
      </c>
      <c r="V16" s="231"/>
      <c r="AA16" s="228">
        <f>IF(OR(J16="Fail",ISBLANK(J16)),INDEX('Issue Code Table'!C:C,MATCH(N:N,'Issue Code Table'!A:A,0)),IF(M16="Critical",6,IF(M16="Significant",5,IF(M16="Moderate",3,2))))</f>
        <v>4</v>
      </c>
    </row>
    <row r="17" spans="1:27" ht="152.25" customHeight="1" x14ac:dyDescent="0.2">
      <c r="A17" s="207" t="s">
        <v>1715</v>
      </c>
      <c r="B17" s="211" t="s">
        <v>348</v>
      </c>
      <c r="C17" s="211" t="s">
        <v>349</v>
      </c>
      <c r="D17" s="231" t="s">
        <v>19</v>
      </c>
      <c r="E17" s="234" t="s">
        <v>173</v>
      </c>
      <c r="F17" s="234" t="s">
        <v>208</v>
      </c>
      <c r="G17" s="234" t="s">
        <v>2124</v>
      </c>
      <c r="H17" s="231" t="s">
        <v>296</v>
      </c>
      <c r="I17" s="160"/>
      <c r="J17" s="246"/>
      <c r="K17" s="231" t="s">
        <v>1319</v>
      </c>
      <c r="L17" s="190"/>
      <c r="M17" s="162" t="s">
        <v>271</v>
      </c>
      <c r="N17" s="155" t="s">
        <v>458</v>
      </c>
      <c r="O17" s="162" t="s">
        <v>1346</v>
      </c>
      <c r="P17" s="163"/>
      <c r="Q17" s="160">
        <v>4</v>
      </c>
      <c r="R17" s="160">
        <v>4.0999999999999996</v>
      </c>
      <c r="S17" s="231" t="s">
        <v>2136</v>
      </c>
      <c r="T17" s="231" t="s">
        <v>2335</v>
      </c>
      <c r="U17" s="232" t="s">
        <v>2440</v>
      </c>
      <c r="V17" s="231" t="s">
        <v>1359</v>
      </c>
      <c r="AA17" s="228">
        <f>IF(OR(J17="Fail",ISBLANK(J17)),INDEX('Issue Code Table'!C:C,MATCH(N:N,'Issue Code Table'!A:A,0)),IF(M17="Critical",6,IF(M17="Significant",5,IF(M17="Moderate",3,2))))</f>
        <v>7</v>
      </c>
    </row>
    <row r="18" spans="1:27" ht="152.25" customHeight="1" x14ac:dyDescent="0.2">
      <c r="A18" s="207" t="s">
        <v>1716</v>
      </c>
      <c r="B18" s="211" t="s">
        <v>350</v>
      </c>
      <c r="C18" s="211" t="s">
        <v>352</v>
      </c>
      <c r="D18" s="231" t="s">
        <v>19</v>
      </c>
      <c r="E18" s="234" t="s">
        <v>174</v>
      </c>
      <c r="F18" s="234" t="s">
        <v>209</v>
      </c>
      <c r="G18" s="230" t="s">
        <v>2489</v>
      </c>
      <c r="H18" s="231" t="s">
        <v>297</v>
      </c>
      <c r="I18" s="160"/>
      <c r="J18" s="246"/>
      <c r="K18" s="231" t="s">
        <v>1320</v>
      </c>
      <c r="L18" s="190" t="s">
        <v>1321</v>
      </c>
      <c r="M18" s="162" t="s">
        <v>271</v>
      </c>
      <c r="N18" s="155" t="s">
        <v>2492</v>
      </c>
      <c r="O18" s="157" t="s">
        <v>2491</v>
      </c>
      <c r="P18" s="163"/>
      <c r="Q18" s="160">
        <v>4</v>
      </c>
      <c r="R18" s="160">
        <v>4.2</v>
      </c>
      <c r="S18" s="231" t="s">
        <v>2137</v>
      </c>
      <c r="T18" s="230" t="s">
        <v>2493</v>
      </c>
      <c r="U18" s="190" t="s">
        <v>2494</v>
      </c>
      <c r="V18" s="231" t="s">
        <v>1360</v>
      </c>
      <c r="AA18" s="228" t="e">
        <f>IF(OR(J18="Fail",ISBLANK(J18)),INDEX('Issue Code Table'!C:C,MATCH(N:N,'Issue Code Table'!A:A,0)),IF(M18="Critical",6,IF(M18="Significant",5,IF(M18="Moderate",3,2))))</f>
        <v>#N/A</v>
      </c>
    </row>
    <row r="19" spans="1:27" ht="152.25" customHeight="1" x14ac:dyDescent="0.2">
      <c r="A19" s="207" t="s">
        <v>1717</v>
      </c>
      <c r="B19" s="211" t="s">
        <v>350</v>
      </c>
      <c r="C19" s="211" t="s">
        <v>352</v>
      </c>
      <c r="D19" s="231" t="s">
        <v>19</v>
      </c>
      <c r="E19" s="234" t="s">
        <v>175</v>
      </c>
      <c r="F19" s="234" t="s">
        <v>2110</v>
      </c>
      <c r="G19" s="234" t="s">
        <v>2187</v>
      </c>
      <c r="H19" s="231" t="s">
        <v>298</v>
      </c>
      <c r="I19" s="160"/>
      <c r="J19" s="246"/>
      <c r="K19" s="231" t="s">
        <v>1322</v>
      </c>
      <c r="L19" s="190"/>
      <c r="M19" s="162" t="s">
        <v>269</v>
      </c>
      <c r="N19" s="155" t="s">
        <v>548</v>
      </c>
      <c r="O19" s="162" t="s">
        <v>1107</v>
      </c>
      <c r="P19" s="163"/>
      <c r="Q19" s="160">
        <v>4</v>
      </c>
      <c r="R19" s="160">
        <v>4.3</v>
      </c>
      <c r="S19" s="231" t="s">
        <v>253</v>
      </c>
      <c r="T19" s="231" t="s">
        <v>2336</v>
      </c>
      <c r="U19" s="232" t="s">
        <v>2441</v>
      </c>
      <c r="V19" s="215"/>
      <c r="AA19" s="228">
        <f>IF(OR(J19="Fail",ISBLANK(J19)),INDEX('Issue Code Table'!C:C,MATCH(N:N,'Issue Code Table'!A:A,0)),IF(M19="Critical",6,IF(M19="Significant",5,IF(M19="Moderate",3,2))))</f>
        <v>6</v>
      </c>
    </row>
    <row r="20" spans="1:27" ht="152.25" customHeight="1" x14ac:dyDescent="0.2">
      <c r="A20" s="207" t="s">
        <v>1718</v>
      </c>
      <c r="B20" s="211" t="s">
        <v>353</v>
      </c>
      <c r="C20" s="211" t="s">
        <v>354</v>
      </c>
      <c r="D20" s="231" t="s">
        <v>18</v>
      </c>
      <c r="E20" s="234" t="s">
        <v>2086</v>
      </c>
      <c r="F20" s="234" t="s">
        <v>2111</v>
      </c>
      <c r="G20" s="234" t="s">
        <v>2188</v>
      </c>
      <c r="H20" s="231" t="s">
        <v>299</v>
      </c>
      <c r="I20" s="160"/>
      <c r="J20" s="246"/>
      <c r="K20" s="231" t="s">
        <v>300</v>
      </c>
      <c r="L20" s="190"/>
      <c r="M20" s="162" t="s">
        <v>271</v>
      </c>
      <c r="N20" s="155" t="s">
        <v>439</v>
      </c>
      <c r="O20" s="162" t="s">
        <v>1108</v>
      </c>
      <c r="P20" s="163"/>
      <c r="Q20" s="160">
        <v>4</v>
      </c>
      <c r="R20" s="160">
        <v>4.4000000000000004</v>
      </c>
      <c r="S20" s="231" t="s">
        <v>239</v>
      </c>
      <c r="T20" s="231" t="s">
        <v>232</v>
      </c>
      <c r="U20" s="232" t="s">
        <v>2087</v>
      </c>
      <c r="V20" s="231" t="s">
        <v>1361</v>
      </c>
      <c r="AA20" s="228">
        <f>IF(OR(J20="Fail",ISBLANK(J20)),INDEX('Issue Code Table'!C:C,MATCH(N:N,'Issue Code Table'!A:A,0)),IF(M20="Critical",6,IF(M20="Significant",5,IF(M20="Moderate",3,2))))</f>
        <v>5</v>
      </c>
    </row>
    <row r="21" spans="1:27" ht="152.25" customHeight="1" x14ac:dyDescent="0.2">
      <c r="A21" s="207" t="s">
        <v>1719</v>
      </c>
      <c r="B21" s="211" t="s">
        <v>282</v>
      </c>
      <c r="C21" s="211" t="s">
        <v>283</v>
      </c>
      <c r="D21" s="231" t="s">
        <v>18</v>
      </c>
      <c r="E21" s="234" t="s">
        <v>176</v>
      </c>
      <c r="F21" s="234" t="s">
        <v>2112</v>
      </c>
      <c r="G21" s="234" t="s">
        <v>2189</v>
      </c>
      <c r="H21" s="231" t="s">
        <v>301</v>
      </c>
      <c r="I21" s="160"/>
      <c r="J21" s="246"/>
      <c r="K21" s="231" t="s">
        <v>1323</v>
      </c>
      <c r="L21" s="190" t="s">
        <v>1325</v>
      </c>
      <c r="M21" s="162" t="s">
        <v>269</v>
      </c>
      <c r="N21" s="155" t="s">
        <v>408</v>
      </c>
      <c r="O21" s="162" t="s">
        <v>384</v>
      </c>
      <c r="P21" s="163"/>
      <c r="Q21" s="160">
        <v>5</v>
      </c>
      <c r="R21" s="160">
        <v>5.2</v>
      </c>
      <c r="S21" s="231" t="s">
        <v>254</v>
      </c>
      <c r="T21" s="231" t="s">
        <v>2337</v>
      </c>
      <c r="U21" s="232" t="s">
        <v>2442</v>
      </c>
      <c r="V21" s="231"/>
      <c r="AA21" s="228">
        <f>IF(OR(J21="Fail",ISBLANK(J21)),INDEX('Issue Code Table'!C:C,MATCH(N:N,'Issue Code Table'!A:A,0)),IF(M21="Critical",6,IF(M21="Significant",5,IF(M21="Moderate",3,2))))</f>
        <v>5</v>
      </c>
    </row>
    <row r="22" spans="1:27" ht="152.25" customHeight="1" x14ac:dyDescent="0.2">
      <c r="A22" s="207" t="s">
        <v>1720</v>
      </c>
      <c r="B22" s="211" t="s">
        <v>282</v>
      </c>
      <c r="C22" s="211" t="s">
        <v>283</v>
      </c>
      <c r="D22" s="231" t="s">
        <v>18</v>
      </c>
      <c r="E22" s="234" t="s">
        <v>177</v>
      </c>
      <c r="F22" s="234" t="s">
        <v>2113</v>
      </c>
      <c r="G22" s="234" t="s">
        <v>2190</v>
      </c>
      <c r="H22" s="231" t="s">
        <v>302</v>
      </c>
      <c r="I22" s="160"/>
      <c r="J22" s="246"/>
      <c r="K22" s="231" t="s">
        <v>1324</v>
      </c>
      <c r="L22" s="190" t="s">
        <v>1325</v>
      </c>
      <c r="M22" s="162" t="s">
        <v>269</v>
      </c>
      <c r="N22" s="155" t="s">
        <v>408</v>
      </c>
      <c r="O22" s="162" t="s">
        <v>384</v>
      </c>
      <c r="P22" s="163"/>
      <c r="Q22" s="160">
        <v>5</v>
      </c>
      <c r="R22" s="160">
        <v>5.3</v>
      </c>
      <c r="S22" s="231" t="s">
        <v>255</v>
      </c>
      <c r="T22" s="231" t="s">
        <v>2338</v>
      </c>
      <c r="U22" s="232" t="s">
        <v>2443</v>
      </c>
      <c r="V22" s="231"/>
      <c r="AA22" s="228">
        <f>IF(OR(J22="Fail",ISBLANK(J22)),INDEX('Issue Code Table'!C:C,MATCH(N:N,'Issue Code Table'!A:A,0)),IF(M22="Critical",6,IF(M22="Significant",5,IF(M22="Moderate",3,2))))</f>
        <v>5</v>
      </c>
    </row>
    <row r="23" spans="1:27" ht="152.25" customHeight="1" x14ac:dyDescent="0.2">
      <c r="A23" s="207" t="s">
        <v>1721</v>
      </c>
      <c r="B23" s="211" t="s">
        <v>282</v>
      </c>
      <c r="C23" s="211" t="s">
        <v>283</v>
      </c>
      <c r="D23" s="231" t="s">
        <v>19</v>
      </c>
      <c r="E23" s="234" t="s">
        <v>178</v>
      </c>
      <c r="F23" s="234" t="s">
        <v>2114</v>
      </c>
      <c r="G23" s="234" t="s">
        <v>2191</v>
      </c>
      <c r="H23" s="231" t="s">
        <v>303</v>
      </c>
      <c r="I23" s="160"/>
      <c r="J23" s="246"/>
      <c r="K23" s="231" t="s">
        <v>2129</v>
      </c>
      <c r="L23" s="190"/>
      <c r="M23" s="162" t="s">
        <v>271</v>
      </c>
      <c r="N23" s="155" t="s">
        <v>439</v>
      </c>
      <c r="O23" s="162" t="s">
        <v>1108</v>
      </c>
      <c r="P23" s="163"/>
      <c r="Q23" s="160">
        <v>5</v>
      </c>
      <c r="R23" s="160">
        <v>5.4</v>
      </c>
      <c r="S23" s="231" t="s">
        <v>240</v>
      </c>
      <c r="T23" s="231" t="s">
        <v>2339</v>
      </c>
      <c r="U23" s="232" t="s">
        <v>2444</v>
      </c>
      <c r="V23" s="231" t="s">
        <v>1362</v>
      </c>
      <c r="AA23" s="228">
        <f>IF(OR(J23="Fail",ISBLANK(J23)),INDEX('Issue Code Table'!C:C,MATCH(N:N,'Issue Code Table'!A:A,0)),IF(M23="Critical",6,IF(M23="Significant",5,IF(M23="Moderate",3,2))))</f>
        <v>5</v>
      </c>
    </row>
    <row r="24" spans="1:27" ht="152.25" customHeight="1" x14ac:dyDescent="0.2">
      <c r="A24" s="207" t="s">
        <v>1722</v>
      </c>
      <c r="B24" s="211" t="s">
        <v>282</v>
      </c>
      <c r="C24" s="211" t="s">
        <v>283</v>
      </c>
      <c r="D24" s="231" t="s">
        <v>19</v>
      </c>
      <c r="E24" s="234" t="s">
        <v>179</v>
      </c>
      <c r="F24" s="234" t="s">
        <v>2115</v>
      </c>
      <c r="G24" s="234" t="s">
        <v>2192</v>
      </c>
      <c r="H24" s="231" t="s">
        <v>304</v>
      </c>
      <c r="I24" s="160"/>
      <c r="J24" s="246"/>
      <c r="K24" s="231" t="s">
        <v>305</v>
      </c>
      <c r="L24" s="190" t="s">
        <v>1326</v>
      </c>
      <c r="M24" s="162" t="s">
        <v>271</v>
      </c>
      <c r="N24" s="155" t="s">
        <v>408</v>
      </c>
      <c r="O24" s="162" t="s">
        <v>384</v>
      </c>
      <c r="P24" s="163"/>
      <c r="Q24" s="160">
        <v>5</v>
      </c>
      <c r="R24" s="160">
        <v>5.5</v>
      </c>
      <c r="S24" s="231" t="s">
        <v>2138</v>
      </c>
      <c r="T24" s="231" t="s">
        <v>2340</v>
      </c>
      <c r="U24" s="232" t="s">
        <v>2499</v>
      </c>
      <c r="V24" s="231" t="s">
        <v>1363</v>
      </c>
      <c r="AA24" s="228">
        <f>IF(OR(J24="Fail",ISBLANK(J24)),INDEX('Issue Code Table'!C:C,MATCH(N:N,'Issue Code Table'!A:A,0)),IF(M24="Critical",6,IF(M24="Significant",5,IF(M24="Moderate",3,2))))</f>
        <v>5</v>
      </c>
    </row>
    <row r="25" spans="1:27" ht="178.35" customHeight="1" x14ac:dyDescent="0.2">
      <c r="A25" s="207" t="s">
        <v>1723</v>
      </c>
      <c r="B25" s="211" t="s">
        <v>306</v>
      </c>
      <c r="C25" s="211" t="s">
        <v>307</v>
      </c>
      <c r="D25" s="231" t="s">
        <v>18</v>
      </c>
      <c r="E25" s="234" t="s">
        <v>180</v>
      </c>
      <c r="F25" s="234" t="s">
        <v>210</v>
      </c>
      <c r="G25" s="234" t="s">
        <v>2193</v>
      </c>
      <c r="H25" s="231" t="s">
        <v>357</v>
      </c>
      <c r="I25" s="160"/>
      <c r="J25" s="246"/>
      <c r="K25" s="231" t="s">
        <v>1327</v>
      </c>
      <c r="L25" s="190"/>
      <c r="M25" s="162" t="s">
        <v>269</v>
      </c>
      <c r="N25" s="155" t="s">
        <v>410</v>
      </c>
      <c r="O25" s="162" t="s">
        <v>385</v>
      </c>
      <c r="P25" s="163"/>
      <c r="Q25" s="160">
        <v>5</v>
      </c>
      <c r="R25" s="160">
        <v>5.7</v>
      </c>
      <c r="S25" s="231" t="s">
        <v>378</v>
      </c>
      <c r="T25" s="231" t="s">
        <v>2341</v>
      </c>
      <c r="U25" s="232" t="s">
        <v>2445</v>
      </c>
      <c r="V25" s="215"/>
      <c r="AA25" s="228">
        <f>IF(OR(J25="Fail",ISBLANK(J25)),INDEX('Issue Code Table'!C:C,MATCH(N:N,'Issue Code Table'!A:A,0)),IF(M25="Critical",6,IF(M25="Significant",5,IF(M25="Moderate",3,2))))</f>
        <v>4</v>
      </c>
    </row>
    <row r="26" spans="1:27" ht="129.6" customHeight="1" x14ac:dyDescent="0.2">
      <c r="A26" s="207" t="s">
        <v>1724</v>
      </c>
      <c r="B26" s="211" t="s">
        <v>364</v>
      </c>
      <c r="C26" s="211" t="s">
        <v>365</v>
      </c>
      <c r="D26" s="231" t="s">
        <v>18</v>
      </c>
      <c r="E26" s="234" t="s">
        <v>181</v>
      </c>
      <c r="F26" s="234" t="s">
        <v>1311</v>
      </c>
      <c r="G26" s="234" t="s">
        <v>2194</v>
      </c>
      <c r="H26" s="231" t="s">
        <v>1117</v>
      </c>
      <c r="I26" s="160"/>
      <c r="J26" s="246"/>
      <c r="K26" s="231" t="s">
        <v>1328</v>
      </c>
      <c r="L26" s="190"/>
      <c r="M26" s="162" t="s">
        <v>377</v>
      </c>
      <c r="N26" s="155" t="s">
        <v>1123</v>
      </c>
      <c r="O26" s="162" t="s">
        <v>1347</v>
      </c>
      <c r="P26" s="163"/>
      <c r="Q26" s="160">
        <v>5</v>
      </c>
      <c r="R26" s="160">
        <v>5.8</v>
      </c>
      <c r="S26" s="231" t="s">
        <v>256</v>
      </c>
      <c r="T26" s="231" t="s">
        <v>2342</v>
      </c>
      <c r="U26" s="232" t="s">
        <v>2446</v>
      </c>
      <c r="V26" s="215"/>
      <c r="AA26" s="228">
        <f>IF(OR(J26="Fail",ISBLANK(J26)),INDEX('Issue Code Table'!C:C,MATCH(N:N,'Issue Code Table'!A:A,0)),IF(M26="Critical",6,IF(M26="Significant",5,IF(M26="Moderate",3,2))))</f>
        <v>3</v>
      </c>
    </row>
    <row r="27" spans="1:27" ht="152.25" customHeight="1" x14ac:dyDescent="0.2">
      <c r="A27" s="207" t="s">
        <v>1725</v>
      </c>
      <c r="B27" s="211" t="s">
        <v>355</v>
      </c>
      <c r="C27" s="211" t="s">
        <v>356</v>
      </c>
      <c r="D27" s="231" t="s">
        <v>19</v>
      </c>
      <c r="E27" s="234" t="s">
        <v>2095</v>
      </c>
      <c r="F27" s="234" t="s">
        <v>211</v>
      </c>
      <c r="G27" s="234" t="s">
        <v>2479</v>
      </c>
      <c r="H27" s="231" t="s">
        <v>308</v>
      </c>
      <c r="I27" s="160"/>
      <c r="J27" s="246"/>
      <c r="K27" s="231" t="s">
        <v>1329</v>
      </c>
      <c r="L27" s="190"/>
      <c r="M27" s="162" t="s">
        <v>271</v>
      </c>
      <c r="N27" s="155" t="s">
        <v>439</v>
      </c>
      <c r="O27" s="162" t="s">
        <v>1108</v>
      </c>
      <c r="P27" s="163"/>
      <c r="Q27" s="160">
        <v>5</v>
      </c>
      <c r="R27" s="160">
        <v>5.9</v>
      </c>
      <c r="S27" s="231" t="s">
        <v>241</v>
      </c>
      <c r="T27" s="231" t="s">
        <v>2152</v>
      </c>
      <c r="U27" s="232" t="s">
        <v>2447</v>
      </c>
      <c r="V27" s="231" t="s">
        <v>1364</v>
      </c>
      <c r="AA27" s="228">
        <f>IF(OR(J27="Fail",ISBLANK(J27)),INDEX('Issue Code Table'!C:C,MATCH(N:N,'Issue Code Table'!A:A,0)),IF(M27="Critical",6,IF(M27="Significant",5,IF(M27="Moderate",3,2))))</f>
        <v>5</v>
      </c>
    </row>
    <row r="28" spans="1:27" ht="152.25" customHeight="1" x14ac:dyDescent="0.2">
      <c r="A28" s="207" t="s">
        <v>1726</v>
      </c>
      <c r="B28" s="211" t="s">
        <v>358</v>
      </c>
      <c r="C28" s="211" t="s">
        <v>359</v>
      </c>
      <c r="D28" s="231" t="s">
        <v>18</v>
      </c>
      <c r="E28" s="234" t="s">
        <v>182</v>
      </c>
      <c r="F28" s="234" t="s">
        <v>212</v>
      </c>
      <c r="G28" s="234" t="s">
        <v>2195</v>
      </c>
      <c r="H28" s="231" t="s">
        <v>309</v>
      </c>
      <c r="I28" s="160"/>
      <c r="J28" s="246"/>
      <c r="K28" s="231" t="s">
        <v>310</v>
      </c>
      <c r="L28" s="190"/>
      <c r="M28" s="162" t="s">
        <v>269</v>
      </c>
      <c r="N28" s="155" t="s">
        <v>544</v>
      </c>
      <c r="O28" s="162" t="s">
        <v>1109</v>
      </c>
      <c r="P28" s="163"/>
      <c r="Q28" s="160">
        <v>6</v>
      </c>
      <c r="R28" s="160">
        <v>6.1</v>
      </c>
      <c r="S28" s="231" t="s">
        <v>2139</v>
      </c>
      <c r="T28" s="231" t="s">
        <v>2343</v>
      </c>
      <c r="U28" s="232" t="s">
        <v>2448</v>
      </c>
      <c r="V28" s="215"/>
      <c r="AA28" s="228">
        <f>IF(OR(J28="Fail",ISBLANK(J28)),INDEX('Issue Code Table'!C:C,MATCH(N:N,'Issue Code Table'!A:A,0)),IF(M28="Critical",6,IF(M28="Significant",5,IF(M28="Moderate",3,2))))</f>
        <v>5</v>
      </c>
    </row>
    <row r="29" spans="1:27" ht="171" customHeight="1" x14ac:dyDescent="0.2">
      <c r="A29" s="207" t="s">
        <v>1727</v>
      </c>
      <c r="B29" s="211" t="s">
        <v>358</v>
      </c>
      <c r="C29" s="211" t="s">
        <v>359</v>
      </c>
      <c r="D29" s="231" t="s">
        <v>19</v>
      </c>
      <c r="E29" s="234" t="s">
        <v>2088</v>
      </c>
      <c r="F29" s="234" t="s">
        <v>2116</v>
      </c>
      <c r="G29" s="234" t="s">
        <v>2477</v>
      </c>
      <c r="H29" s="231" t="s">
        <v>1115</v>
      </c>
      <c r="I29" s="160"/>
      <c r="J29" s="246"/>
      <c r="K29" s="231" t="s">
        <v>1330</v>
      </c>
      <c r="L29" s="190"/>
      <c r="M29" s="162" t="s">
        <v>269</v>
      </c>
      <c r="N29" s="155" t="s">
        <v>544</v>
      </c>
      <c r="O29" s="162" t="s">
        <v>1109</v>
      </c>
      <c r="P29" s="163"/>
      <c r="Q29" s="160">
        <v>6</v>
      </c>
      <c r="R29" s="160">
        <v>6.2</v>
      </c>
      <c r="S29" s="231" t="s">
        <v>2140</v>
      </c>
      <c r="T29" s="231" t="s">
        <v>2153</v>
      </c>
      <c r="U29" s="232" t="s">
        <v>2449</v>
      </c>
      <c r="V29" s="215"/>
      <c r="AA29" s="228">
        <f>IF(OR(J29="Fail",ISBLANK(J29)),INDEX('Issue Code Table'!C:C,MATCH(N:N,'Issue Code Table'!A:A,0)),IF(M29="Critical",6,IF(M29="Significant",5,IF(M29="Moderate",3,2))))</f>
        <v>5</v>
      </c>
    </row>
    <row r="30" spans="1:27" ht="272.25" customHeight="1" x14ac:dyDescent="0.2">
      <c r="A30" s="207" t="s">
        <v>1728</v>
      </c>
      <c r="B30" s="211" t="s">
        <v>360</v>
      </c>
      <c r="C30" s="211" t="s">
        <v>361</v>
      </c>
      <c r="D30" s="231" t="s">
        <v>19</v>
      </c>
      <c r="E30" s="234" t="s">
        <v>183</v>
      </c>
      <c r="F30" s="234" t="s">
        <v>2117</v>
      </c>
      <c r="G30" s="234" t="s">
        <v>230</v>
      </c>
      <c r="H30" s="231" t="s">
        <v>311</v>
      </c>
      <c r="I30" s="160"/>
      <c r="J30" s="246"/>
      <c r="K30" s="231" t="s">
        <v>1331</v>
      </c>
      <c r="L30" s="190"/>
      <c r="M30" s="162" t="s">
        <v>269</v>
      </c>
      <c r="N30" s="155" t="s">
        <v>411</v>
      </c>
      <c r="O30" s="162" t="s">
        <v>386</v>
      </c>
      <c r="P30" s="163"/>
      <c r="Q30" s="160">
        <v>6</v>
      </c>
      <c r="R30" s="160">
        <v>6.3</v>
      </c>
      <c r="S30" s="231" t="s">
        <v>2140</v>
      </c>
      <c r="T30" s="231" t="s">
        <v>2344</v>
      </c>
      <c r="U30" s="232" t="s">
        <v>2234</v>
      </c>
      <c r="V30" s="215"/>
      <c r="AA30" s="228">
        <f>IF(OR(J30="Fail",ISBLANK(J30)),INDEX('Issue Code Table'!C:C,MATCH(N:N,'Issue Code Table'!A:A,0)),IF(M30="Critical",6,IF(M30="Significant",5,IF(M30="Moderate",3,2))))</f>
        <v>4</v>
      </c>
    </row>
    <row r="31" spans="1:27" ht="152.25" customHeight="1" x14ac:dyDescent="0.2">
      <c r="A31" s="207" t="s">
        <v>1729</v>
      </c>
      <c r="B31" s="211" t="s">
        <v>362</v>
      </c>
      <c r="C31" s="211" t="s">
        <v>363</v>
      </c>
      <c r="D31" s="231" t="s">
        <v>18</v>
      </c>
      <c r="E31" s="234" t="s">
        <v>2089</v>
      </c>
      <c r="F31" s="234" t="s">
        <v>213</v>
      </c>
      <c r="G31" s="234" t="s">
        <v>2196</v>
      </c>
      <c r="H31" s="231" t="s">
        <v>2096</v>
      </c>
      <c r="I31" s="160"/>
      <c r="J31" s="246"/>
      <c r="K31" s="231" t="s">
        <v>1086</v>
      </c>
      <c r="L31" s="190"/>
      <c r="M31" s="162" t="s">
        <v>271</v>
      </c>
      <c r="N31" s="155" t="s">
        <v>412</v>
      </c>
      <c r="O31" s="162" t="s">
        <v>387</v>
      </c>
      <c r="P31" s="163"/>
      <c r="Q31" s="160">
        <v>7</v>
      </c>
      <c r="R31" s="160">
        <v>7.1</v>
      </c>
      <c r="S31" s="231" t="s">
        <v>2141</v>
      </c>
      <c r="T31" s="231" t="s">
        <v>2345</v>
      </c>
      <c r="U31" s="232" t="s">
        <v>2450</v>
      </c>
      <c r="V31" s="231" t="s">
        <v>2451</v>
      </c>
      <c r="AA31" s="228">
        <f>IF(OR(J31="Fail",ISBLANK(J31)),INDEX('Issue Code Table'!C:C,MATCH(N:N,'Issue Code Table'!A:A,0)),IF(M31="Critical",6,IF(M31="Significant",5,IF(M31="Moderate",3,2))))</f>
        <v>5</v>
      </c>
    </row>
    <row r="32" spans="1:27" ht="152.25" customHeight="1" x14ac:dyDescent="0.2">
      <c r="A32" s="207" t="s">
        <v>1730</v>
      </c>
      <c r="B32" s="211" t="s">
        <v>362</v>
      </c>
      <c r="C32" s="211" t="s">
        <v>363</v>
      </c>
      <c r="D32" s="231" t="s">
        <v>18</v>
      </c>
      <c r="E32" s="234" t="s">
        <v>2090</v>
      </c>
      <c r="F32" s="234" t="s">
        <v>214</v>
      </c>
      <c r="G32" s="234" t="s">
        <v>2197</v>
      </c>
      <c r="H32" s="231" t="s">
        <v>313</v>
      </c>
      <c r="I32" s="160"/>
      <c r="J32" s="246"/>
      <c r="K32" s="231" t="s">
        <v>1087</v>
      </c>
      <c r="L32" s="190"/>
      <c r="M32" s="162" t="s">
        <v>271</v>
      </c>
      <c r="N32" s="155" t="s">
        <v>412</v>
      </c>
      <c r="O32" s="162" t="s">
        <v>387</v>
      </c>
      <c r="P32" s="163"/>
      <c r="Q32" s="160">
        <v>7</v>
      </c>
      <c r="R32" s="160">
        <v>7.2</v>
      </c>
      <c r="S32" s="231" t="s">
        <v>2142</v>
      </c>
      <c r="T32" s="231" t="s">
        <v>2346</v>
      </c>
      <c r="U32" s="232" t="s">
        <v>2452</v>
      </c>
      <c r="V32" s="231" t="s">
        <v>1365</v>
      </c>
      <c r="AA32" s="228">
        <f>IF(OR(J32="Fail",ISBLANK(J32)),INDEX('Issue Code Table'!C:C,MATCH(N:N,'Issue Code Table'!A:A,0)),IF(M32="Critical",6,IF(M32="Significant",5,IF(M32="Moderate",3,2))))</f>
        <v>5</v>
      </c>
    </row>
    <row r="33" spans="1:27" ht="152.25" customHeight="1" x14ac:dyDescent="0.2">
      <c r="A33" s="207" t="s">
        <v>1731</v>
      </c>
      <c r="B33" s="211" t="s">
        <v>362</v>
      </c>
      <c r="C33" s="211" t="s">
        <v>363</v>
      </c>
      <c r="D33" s="231" t="s">
        <v>18</v>
      </c>
      <c r="E33" s="234" t="s">
        <v>2091</v>
      </c>
      <c r="F33" s="234" t="s">
        <v>215</v>
      </c>
      <c r="G33" s="234" t="s">
        <v>2198</v>
      </c>
      <c r="H33" s="231" t="s">
        <v>2097</v>
      </c>
      <c r="I33" s="160"/>
      <c r="J33" s="246"/>
      <c r="K33" s="231" t="s">
        <v>1089</v>
      </c>
      <c r="L33" s="190"/>
      <c r="M33" s="162" t="s">
        <v>271</v>
      </c>
      <c r="N33" s="155" t="s">
        <v>412</v>
      </c>
      <c r="O33" s="162" t="s">
        <v>387</v>
      </c>
      <c r="P33" s="163"/>
      <c r="Q33" s="160">
        <v>7</v>
      </c>
      <c r="R33" s="160">
        <v>7.3</v>
      </c>
      <c r="S33" s="231" t="s">
        <v>242</v>
      </c>
      <c r="T33" s="231" t="s">
        <v>2347</v>
      </c>
      <c r="U33" s="232" t="s">
        <v>2453</v>
      </c>
      <c r="V33" s="231" t="s">
        <v>1366</v>
      </c>
      <c r="AA33" s="228">
        <f>IF(OR(J33="Fail",ISBLANK(J33)),INDEX('Issue Code Table'!C:C,MATCH(N:N,'Issue Code Table'!A:A,0)),IF(M33="Critical",6,IF(M33="Significant",5,IF(M33="Moderate",3,2))))</f>
        <v>5</v>
      </c>
    </row>
    <row r="34" spans="1:27" ht="160.5" customHeight="1" x14ac:dyDescent="0.2">
      <c r="A34" s="207" t="s">
        <v>1732</v>
      </c>
      <c r="B34" s="211" t="s">
        <v>364</v>
      </c>
      <c r="C34" s="211" t="s">
        <v>365</v>
      </c>
      <c r="D34" s="231" t="s">
        <v>19</v>
      </c>
      <c r="E34" s="234" t="s">
        <v>2092</v>
      </c>
      <c r="F34" s="234" t="s">
        <v>216</v>
      </c>
      <c r="G34" s="234" t="s">
        <v>2199</v>
      </c>
      <c r="H34" s="231" t="s">
        <v>314</v>
      </c>
      <c r="I34" s="160"/>
      <c r="J34" s="246"/>
      <c r="K34" s="231" t="s">
        <v>1332</v>
      </c>
      <c r="L34" s="190"/>
      <c r="M34" s="162" t="s">
        <v>269</v>
      </c>
      <c r="N34" s="155" t="s">
        <v>416</v>
      </c>
      <c r="O34" s="162" t="s">
        <v>1110</v>
      </c>
      <c r="P34" s="163"/>
      <c r="Q34" s="160">
        <v>7</v>
      </c>
      <c r="R34" s="160">
        <v>7.4</v>
      </c>
      <c r="S34" s="231" t="s">
        <v>2143</v>
      </c>
      <c r="T34" s="231" t="s">
        <v>2154</v>
      </c>
      <c r="U34" s="232" t="s">
        <v>2454</v>
      </c>
      <c r="V34" s="215"/>
      <c r="AA34" s="228">
        <f>IF(OR(J34="Fail",ISBLANK(J34)),INDEX('Issue Code Table'!C:C,MATCH(N:N,'Issue Code Table'!A:A,0)),IF(M34="Critical",6,IF(M34="Significant",5,IF(M34="Moderate",3,2))))</f>
        <v>5</v>
      </c>
    </row>
    <row r="35" spans="1:27" ht="249" customHeight="1" x14ac:dyDescent="0.2">
      <c r="A35" s="207" t="s">
        <v>1733</v>
      </c>
      <c r="B35" s="211" t="s">
        <v>364</v>
      </c>
      <c r="C35" s="211" t="s">
        <v>365</v>
      </c>
      <c r="D35" s="231" t="s">
        <v>19</v>
      </c>
      <c r="E35" s="234" t="s">
        <v>2093</v>
      </c>
      <c r="F35" s="234" t="s">
        <v>217</v>
      </c>
      <c r="G35" s="234" t="s">
        <v>2200</v>
      </c>
      <c r="H35" s="231" t="s">
        <v>315</v>
      </c>
      <c r="I35" s="160"/>
      <c r="J35" s="246"/>
      <c r="K35" s="231" t="s">
        <v>316</v>
      </c>
      <c r="L35" s="190"/>
      <c r="M35" s="162" t="s">
        <v>269</v>
      </c>
      <c r="N35" s="155" t="s">
        <v>416</v>
      </c>
      <c r="O35" s="162" t="s">
        <v>1110</v>
      </c>
      <c r="P35" s="163"/>
      <c r="Q35" s="160">
        <v>7</v>
      </c>
      <c r="R35" s="160">
        <v>7.5</v>
      </c>
      <c r="S35" s="231" t="s">
        <v>2144</v>
      </c>
      <c r="T35" s="231" t="s">
        <v>2155</v>
      </c>
      <c r="U35" s="232" t="s">
        <v>2455</v>
      </c>
      <c r="V35" s="215"/>
      <c r="AA35" s="228">
        <f>IF(OR(J35="Fail",ISBLANK(J35)),INDEX('Issue Code Table'!C:C,MATCH(N:N,'Issue Code Table'!A:A,0)),IF(M35="Critical",6,IF(M35="Significant",5,IF(M35="Moderate",3,2))))</f>
        <v>5</v>
      </c>
    </row>
    <row r="36" spans="1:27" ht="152.25" customHeight="1" x14ac:dyDescent="0.2">
      <c r="A36" s="207" t="s">
        <v>1734</v>
      </c>
      <c r="B36" s="211" t="s">
        <v>364</v>
      </c>
      <c r="C36" s="211" t="s">
        <v>365</v>
      </c>
      <c r="D36" s="231" t="s">
        <v>19</v>
      </c>
      <c r="E36" s="234" t="s">
        <v>2094</v>
      </c>
      <c r="F36" s="234" t="s">
        <v>218</v>
      </c>
      <c r="G36" s="234" t="s">
        <v>2201</v>
      </c>
      <c r="H36" s="231" t="s">
        <v>317</v>
      </c>
      <c r="I36" s="160"/>
      <c r="J36" s="246"/>
      <c r="K36" s="231" t="s">
        <v>1333</v>
      </c>
      <c r="L36" s="190"/>
      <c r="M36" s="162" t="s">
        <v>269</v>
      </c>
      <c r="N36" s="155" t="s">
        <v>416</v>
      </c>
      <c r="O36" s="162" t="s">
        <v>1110</v>
      </c>
      <c r="P36" s="163"/>
      <c r="Q36" s="160">
        <v>7</v>
      </c>
      <c r="R36" s="160">
        <v>7.6</v>
      </c>
      <c r="S36" s="231" t="s">
        <v>257</v>
      </c>
      <c r="T36" s="231" t="s">
        <v>2156</v>
      </c>
      <c r="U36" s="232" t="s">
        <v>2456</v>
      </c>
      <c r="V36" s="215"/>
      <c r="AA36" s="228">
        <f>IF(OR(J36="Fail",ISBLANK(J36)),INDEX('Issue Code Table'!C:C,MATCH(N:N,'Issue Code Table'!A:A,0)),IF(M36="Critical",6,IF(M36="Significant",5,IF(M36="Moderate",3,2))))</f>
        <v>5</v>
      </c>
    </row>
    <row r="37" spans="1:27" ht="152.25" customHeight="1" x14ac:dyDescent="0.2">
      <c r="A37" s="207" t="s">
        <v>1735</v>
      </c>
      <c r="B37" s="211" t="s">
        <v>366</v>
      </c>
      <c r="C37" s="211" t="s">
        <v>367</v>
      </c>
      <c r="D37" s="231" t="s">
        <v>18</v>
      </c>
      <c r="E37" s="234" t="s">
        <v>184</v>
      </c>
      <c r="F37" s="234" t="s">
        <v>219</v>
      </c>
      <c r="G37" s="234" t="s">
        <v>2202</v>
      </c>
      <c r="H37" s="231" t="s">
        <v>318</v>
      </c>
      <c r="I37" s="160"/>
      <c r="J37" s="246"/>
      <c r="K37" s="231" t="s">
        <v>319</v>
      </c>
      <c r="L37" s="190"/>
      <c r="M37" s="162" t="s">
        <v>377</v>
      </c>
      <c r="N37" s="155" t="s">
        <v>392</v>
      </c>
      <c r="O37" s="162" t="s">
        <v>388</v>
      </c>
      <c r="P37" s="163"/>
      <c r="Q37" s="160">
        <v>8.1</v>
      </c>
      <c r="R37" s="160" t="s">
        <v>146</v>
      </c>
      <c r="S37" s="231" t="s">
        <v>258</v>
      </c>
      <c r="T37" s="231" t="s">
        <v>2348</v>
      </c>
      <c r="U37" s="232" t="s">
        <v>2457</v>
      </c>
      <c r="V37" s="215"/>
      <c r="AA37" s="228">
        <f>IF(OR(J37="Fail",ISBLANK(J37)),INDEX('Issue Code Table'!C:C,MATCH(N:N,'Issue Code Table'!A:A,0)),IF(M37="Critical",6,IF(M37="Significant",5,IF(M37="Moderate",3,2))))</f>
        <v>2</v>
      </c>
    </row>
    <row r="38" spans="1:27" ht="152.25" customHeight="1" x14ac:dyDescent="0.2">
      <c r="A38" s="207" t="s">
        <v>1736</v>
      </c>
      <c r="B38" s="211" t="s">
        <v>351</v>
      </c>
      <c r="C38" s="211" t="s">
        <v>368</v>
      </c>
      <c r="D38" s="231" t="s">
        <v>18</v>
      </c>
      <c r="E38" s="234" t="s">
        <v>185</v>
      </c>
      <c r="F38" s="234" t="s">
        <v>185</v>
      </c>
      <c r="G38" s="234" t="s">
        <v>2203</v>
      </c>
      <c r="H38" s="231" t="s">
        <v>340</v>
      </c>
      <c r="I38" s="160"/>
      <c r="J38" s="246"/>
      <c r="K38" s="231" t="s">
        <v>341</v>
      </c>
      <c r="L38" s="190"/>
      <c r="M38" s="162" t="s">
        <v>269</v>
      </c>
      <c r="N38" s="155" t="s">
        <v>393</v>
      </c>
      <c r="O38" s="162" t="s">
        <v>389</v>
      </c>
      <c r="P38" s="163"/>
      <c r="Q38" s="160">
        <v>8.1999999999999993</v>
      </c>
      <c r="R38" s="160" t="s">
        <v>147</v>
      </c>
      <c r="S38" s="231" t="s">
        <v>243</v>
      </c>
      <c r="T38" s="231" t="s">
        <v>2349</v>
      </c>
      <c r="U38" s="232" t="s">
        <v>2458</v>
      </c>
      <c r="V38" s="215"/>
      <c r="AA38" s="228">
        <f>IF(OR(J38="Fail",ISBLANK(J38)),INDEX('Issue Code Table'!C:C,MATCH(N:N,'Issue Code Table'!A:A,0)),IF(M38="Critical",6,IF(M38="Significant",5,IF(M38="Moderate",3,2))))</f>
        <v>4</v>
      </c>
    </row>
    <row r="39" spans="1:27" ht="152.25" customHeight="1" x14ac:dyDescent="0.2">
      <c r="A39" s="207" t="s">
        <v>1737</v>
      </c>
      <c r="B39" s="211" t="s">
        <v>351</v>
      </c>
      <c r="C39" s="211" t="s">
        <v>368</v>
      </c>
      <c r="D39" s="231" t="s">
        <v>18</v>
      </c>
      <c r="E39" s="234" t="s">
        <v>186</v>
      </c>
      <c r="F39" s="234" t="s">
        <v>186</v>
      </c>
      <c r="G39" s="234" t="s">
        <v>2204</v>
      </c>
      <c r="H39" s="231" t="s">
        <v>338</v>
      </c>
      <c r="I39" s="160"/>
      <c r="J39" s="246"/>
      <c r="K39" s="231" t="s">
        <v>339</v>
      </c>
      <c r="L39" s="190"/>
      <c r="M39" s="162" t="s">
        <v>269</v>
      </c>
      <c r="N39" s="155" t="s">
        <v>393</v>
      </c>
      <c r="O39" s="162" t="s">
        <v>389</v>
      </c>
      <c r="P39" s="163"/>
      <c r="Q39" s="160">
        <v>8.1999999999999993</v>
      </c>
      <c r="R39" s="160" t="s">
        <v>148</v>
      </c>
      <c r="S39" s="231" t="s">
        <v>244</v>
      </c>
      <c r="T39" s="231" t="s">
        <v>2350</v>
      </c>
      <c r="U39" s="232" t="s">
        <v>2459</v>
      </c>
      <c r="V39" s="215"/>
      <c r="AA39" s="228">
        <f>IF(OR(J39="Fail",ISBLANK(J39)),INDEX('Issue Code Table'!C:C,MATCH(N:N,'Issue Code Table'!A:A,0)),IF(M39="Critical",6,IF(M39="Significant",5,IF(M39="Moderate",3,2))))</f>
        <v>4</v>
      </c>
    </row>
    <row r="40" spans="1:27" ht="152.25" customHeight="1" x14ac:dyDescent="0.2">
      <c r="A40" s="207" t="s">
        <v>1738</v>
      </c>
      <c r="B40" s="211" t="s">
        <v>282</v>
      </c>
      <c r="C40" s="211" t="s">
        <v>283</v>
      </c>
      <c r="D40" s="231" t="s">
        <v>19</v>
      </c>
      <c r="E40" s="234" t="s">
        <v>187</v>
      </c>
      <c r="F40" s="234" t="s">
        <v>220</v>
      </c>
      <c r="G40" s="234" t="s">
        <v>2125</v>
      </c>
      <c r="H40" s="231" t="s">
        <v>320</v>
      </c>
      <c r="I40" s="160"/>
      <c r="J40" s="246"/>
      <c r="K40" s="231" t="s">
        <v>2130</v>
      </c>
      <c r="L40" s="190"/>
      <c r="M40" s="162" t="s">
        <v>271</v>
      </c>
      <c r="N40" s="155" t="s">
        <v>394</v>
      </c>
      <c r="O40" s="162" t="s">
        <v>381</v>
      </c>
      <c r="P40" s="163"/>
      <c r="Q40" s="160">
        <v>8.3000000000000007</v>
      </c>
      <c r="R40" s="160" t="s">
        <v>149</v>
      </c>
      <c r="S40" s="231" t="s">
        <v>2145</v>
      </c>
      <c r="T40" s="231" t="s">
        <v>2157</v>
      </c>
      <c r="U40" s="232" t="s">
        <v>2460</v>
      </c>
      <c r="V40" s="231" t="s">
        <v>1367</v>
      </c>
      <c r="AA40" s="228">
        <f>IF(OR(J40="Fail",ISBLANK(J40)),INDEX('Issue Code Table'!C:C,MATCH(N:N,'Issue Code Table'!A:A,0)),IF(M40="Critical",6,IF(M40="Significant",5,IF(M40="Moderate",3,2))))</f>
        <v>5</v>
      </c>
    </row>
    <row r="41" spans="1:27" ht="152.25" customHeight="1" x14ac:dyDescent="0.2">
      <c r="A41" s="207" t="s">
        <v>1739</v>
      </c>
      <c r="B41" s="211" t="s">
        <v>355</v>
      </c>
      <c r="C41" s="211" t="s">
        <v>356</v>
      </c>
      <c r="D41" s="231" t="s">
        <v>19</v>
      </c>
      <c r="E41" s="234" t="s">
        <v>188</v>
      </c>
      <c r="F41" s="234" t="s">
        <v>2118</v>
      </c>
      <c r="G41" s="234" t="s">
        <v>2126</v>
      </c>
      <c r="H41" s="231" t="s">
        <v>321</v>
      </c>
      <c r="I41" s="160"/>
      <c r="J41" s="246"/>
      <c r="K41" s="231" t="s">
        <v>2131</v>
      </c>
      <c r="L41" s="190"/>
      <c r="M41" s="162" t="s">
        <v>271</v>
      </c>
      <c r="N41" s="155" t="s">
        <v>439</v>
      </c>
      <c r="O41" s="162" t="s">
        <v>1108</v>
      </c>
      <c r="P41" s="163"/>
      <c r="Q41" s="160">
        <v>8.3000000000000007</v>
      </c>
      <c r="R41" s="160" t="s">
        <v>150</v>
      </c>
      <c r="S41" s="231" t="s">
        <v>259</v>
      </c>
      <c r="T41" s="231" t="s">
        <v>2158</v>
      </c>
      <c r="U41" s="232" t="s">
        <v>2461</v>
      </c>
      <c r="V41" s="231" t="s">
        <v>1368</v>
      </c>
      <c r="AA41" s="228">
        <f>IF(OR(J41="Fail",ISBLANK(J41)),INDEX('Issue Code Table'!C:C,MATCH(N:N,'Issue Code Table'!A:A,0)),IF(M41="Critical",6,IF(M41="Significant",5,IF(M41="Moderate",3,2))))</f>
        <v>5</v>
      </c>
    </row>
    <row r="42" spans="1:27" ht="152.25" customHeight="1" x14ac:dyDescent="0.2">
      <c r="A42" s="207" t="s">
        <v>1740</v>
      </c>
      <c r="B42" s="211" t="s">
        <v>342</v>
      </c>
      <c r="C42" s="211" t="s">
        <v>343</v>
      </c>
      <c r="D42" s="231" t="s">
        <v>19</v>
      </c>
      <c r="E42" s="234" t="s">
        <v>189</v>
      </c>
      <c r="F42" s="234" t="s">
        <v>2119</v>
      </c>
      <c r="G42" s="234" t="s">
        <v>2127</v>
      </c>
      <c r="H42" s="231" t="s">
        <v>322</v>
      </c>
      <c r="I42" s="160"/>
      <c r="J42" s="246"/>
      <c r="K42" s="231" t="s">
        <v>1336</v>
      </c>
      <c r="L42" s="190"/>
      <c r="M42" s="162" t="s">
        <v>271</v>
      </c>
      <c r="N42" s="155" t="s">
        <v>413</v>
      </c>
      <c r="O42" s="162" t="s">
        <v>390</v>
      </c>
      <c r="P42" s="163"/>
      <c r="Q42" s="160">
        <v>8.3000000000000007</v>
      </c>
      <c r="R42" s="160" t="s">
        <v>151</v>
      </c>
      <c r="S42" s="231" t="s">
        <v>260</v>
      </c>
      <c r="T42" s="231" t="s">
        <v>2159</v>
      </c>
      <c r="U42" s="232" t="s">
        <v>2462</v>
      </c>
      <c r="V42" s="231" t="s">
        <v>1369</v>
      </c>
      <c r="AA42" s="228">
        <f>IF(OR(J42="Fail",ISBLANK(J42)),INDEX('Issue Code Table'!C:C,MATCH(N:N,'Issue Code Table'!A:A,0)),IF(M42="Critical",6,IF(M42="Significant",5,IF(M42="Moderate",3,2))))</f>
        <v>6</v>
      </c>
    </row>
    <row r="43" spans="1:27" ht="152.25" customHeight="1" x14ac:dyDescent="0.2">
      <c r="A43" s="207" t="s">
        <v>1741</v>
      </c>
      <c r="B43" s="211" t="s">
        <v>369</v>
      </c>
      <c r="C43" s="211" t="s">
        <v>370</v>
      </c>
      <c r="D43" s="231" t="s">
        <v>19</v>
      </c>
      <c r="E43" s="234" t="s">
        <v>190</v>
      </c>
      <c r="F43" s="234" t="s">
        <v>221</v>
      </c>
      <c r="G43" s="234" t="s">
        <v>231</v>
      </c>
      <c r="H43" s="231" t="s">
        <v>323</v>
      </c>
      <c r="I43" s="160"/>
      <c r="J43" s="246"/>
      <c r="K43" s="231" t="s">
        <v>1337</v>
      </c>
      <c r="L43" s="190" t="s">
        <v>1338</v>
      </c>
      <c r="M43" s="162" t="s">
        <v>271</v>
      </c>
      <c r="N43" s="155" t="s">
        <v>1112</v>
      </c>
      <c r="O43" s="162" t="s">
        <v>1111</v>
      </c>
      <c r="P43" s="163"/>
      <c r="Q43" s="160">
        <v>8.3000000000000007</v>
      </c>
      <c r="R43" s="160" t="s">
        <v>152</v>
      </c>
      <c r="S43" s="231" t="s">
        <v>245</v>
      </c>
      <c r="T43" s="231" t="s">
        <v>2160</v>
      </c>
      <c r="U43" s="232" t="s">
        <v>2463</v>
      </c>
      <c r="V43" s="231" t="s">
        <v>1370</v>
      </c>
      <c r="AA43" s="228" t="e">
        <f>IF(OR(J43="Fail",ISBLANK(J43)),INDEX('Issue Code Table'!C:C,MATCH(N:N,'Issue Code Table'!A:A,0)),IF(M43="Critical",6,IF(M43="Significant",5,IF(M43="Moderate",3,2))))</f>
        <v>#N/A</v>
      </c>
    </row>
    <row r="44" spans="1:27" ht="152.25" customHeight="1" x14ac:dyDescent="0.2">
      <c r="A44" s="207" t="s">
        <v>1742</v>
      </c>
      <c r="B44" s="211" t="s">
        <v>371</v>
      </c>
      <c r="C44" s="211" t="s">
        <v>372</v>
      </c>
      <c r="D44" s="231" t="s">
        <v>19</v>
      </c>
      <c r="E44" s="234" t="s">
        <v>191</v>
      </c>
      <c r="F44" s="234" t="s">
        <v>222</v>
      </c>
      <c r="G44" s="234" t="s">
        <v>2205</v>
      </c>
      <c r="H44" s="231" t="s">
        <v>324</v>
      </c>
      <c r="I44" s="160"/>
      <c r="J44" s="246"/>
      <c r="K44" s="231" t="s">
        <v>1339</v>
      </c>
      <c r="L44" s="190"/>
      <c r="M44" s="162" t="s">
        <v>271</v>
      </c>
      <c r="N44" s="155" t="s">
        <v>415</v>
      </c>
      <c r="O44" s="162" t="s">
        <v>391</v>
      </c>
      <c r="P44" s="163"/>
      <c r="Q44" s="160">
        <v>8.4</v>
      </c>
      <c r="R44" s="160" t="s">
        <v>153</v>
      </c>
      <c r="S44" s="231" t="s">
        <v>2146</v>
      </c>
      <c r="T44" s="231" t="s">
        <v>2351</v>
      </c>
      <c r="U44" s="232" t="s">
        <v>2464</v>
      </c>
      <c r="V44" s="231" t="s">
        <v>1371</v>
      </c>
      <c r="AA44" s="228">
        <f>IF(OR(J44="Fail",ISBLANK(J44)),INDEX('Issue Code Table'!C:C,MATCH(N:N,'Issue Code Table'!A:A,0)),IF(M44="Critical",6,IF(M44="Significant",5,IF(M44="Moderate",3,2))))</f>
        <v>5</v>
      </c>
    </row>
    <row r="45" spans="1:27" ht="152.25" customHeight="1" x14ac:dyDescent="0.2">
      <c r="A45" s="207" t="s">
        <v>1743</v>
      </c>
      <c r="B45" s="211" t="s">
        <v>355</v>
      </c>
      <c r="C45" s="211" t="s">
        <v>356</v>
      </c>
      <c r="D45" s="231" t="s">
        <v>18</v>
      </c>
      <c r="E45" s="234" t="s">
        <v>192</v>
      </c>
      <c r="F45" s="234" t="s">
        <v>223</v>
      </c>
      <c r="G45" s="234" t="s">
        <v>2206</v>
      </c>
      <c r="H45" s="231" t="s">
        <v>325</v>
      </c>
      <c r="I45" s="160"/>
      <c r="J45" s="246"/>
      <c r="K45" s="231" t="s">
        <v>337</v>
      </c>
      <c r="L45" s="190"/>
      <c r="M45" s="162" t="s">
        <v>269</v>
      </c>
      <c r="N45" s="155" t="s">
        <v>393</v>
      </c>
      <c r="O45" s="162" t="s">
        <v>389</v>
      </c>
      <c r="P45" s="163"/>
      <c r="Q45" s="160">
        <v>8.4</v>
      </c>
      <c r="R45" s="160" t="s">
        <v>154</v>
      </c>
      <c r="S45" s="231" t="s">
        <v>2147</v>
      </c>
      <c r="T45" s="231" t="s">
        <v>2352</v>
      </c>
      <c r="U45" s="232" t="s">
        <v>2465</v>
      </c>
      <c r="V45" s="215"/>
      <c r="AA45" s="228">
        <f>IF(OR(J45="Fail",ISBLANK(J45)),INDEX('Issue Code Table'!C:C,MATCH(N:N,'Issue Code Table'!A:A,0)),IF(M45="Critical",6,IF(M45="Significant",5,IF(M45="Moderate",3,2))))</f>
        <v>4</v>
      </c>
    </row>
    <row r="46" spans="1:27" ht="152.25" customHeight="1" x14ac:dyDescent="0.2">
      <c r="A46" s="207" t="s">
        <v>1744</v>
      </c>
      <c r="B46" s="211" t="s">
        <v>355</v>
      </c>
      <c r="C46" s="211" t="s">
        <v>356</v>
      </c>
      <c r="D46" s="231" t="s">
        <v>18</v>
      </c>
      <c r="E46" s="234" t="s">
        <v>193</v>
      </c>
      <c r="F46" s="234" t="s">
        <v>224</v>
      </c>
      <c r="G46" s="234" t="s">
        <v>2207</v>
      </c>
      <c r="H46" s="231" t="s">
        <v>326</v>
      </c>
      <c r="I46" s="160"/>
      <c r="J46" s="246"/>
      <c r="K46" s="231" t="s">
        <v>336</v>
      </c>
      <c r="L46" s="190"/>
      <c r="M46" s="162" t="s">
        <v>269</v>
      </c>
      <c r="N46" s="155" t="s">
        <v>393</v>
      </c>
      <c r="O46" s="162" t="s">
        <v>389</v>
      </c>
      <c r="P46" s="163"/>
      <c r="Q46" s="160">
        <v>8.4</v>
      </c>
      <c r="R46" s="160" t="s">
        <v>155</v>
      </c>
      <c r="S46" s="231" t="s">
        <v>246</v>
      </c>
      <c r="T46" s="231" t="s">
        <v>2353</v>
      </c>
      <c r="U46" s="232" t="s">
        <v>2466</v>
      </c>
      <c r="V46" s="215"/>
      <c r="AA46" s="228">
        <f>IF(OR(J46="Fail",ISBLANK(J46)),INDEX('Issue Code Table'!C:C,MATCH(N:N,'Issue Code Table'!A:A,0)),IF(M46="Critical",6,IF(M46="Significant",5,IF(M46="Moderate",3,2))))</f>
        <v>4</v>
      </c>
    </row>
    <row r="47" spans="1:27" ht="152.25" customHeight="1" x14ac:dyDescent="0.2">
      <c r="A47" s="207" t="s">
        <v>1745</v>
      </c>
      <c r="B47" s="211" t="s">
        <v>355</v>
      </c>
      <c r="C47" s="211" t="s">
        <v>356</v>
      </c>
      <c r="D47" s="231" t="s">
        <v>18</v>
      </c>
      <c r="E47" s="234" t="s">
        <v>194</v>
      </c>
      <c r="F47" s="234" t="s">
        <v>225</v>
      </c>
      <c r="G47" s="234" t="s">
        <v>2208</v>
      </c>
      <c r="H47" s="231" t="s">
        <v>327</v>
      </c>
      <c r="I47" s="160"/>
      <c r="J47" s="246"/>
      <c r="K47" s="231" t="s">
        <v>335</v>
      </c>
      <c r="L47" s="190"/>
      <c r="M47" s="162" t="s">
        <v>269</v>
      </c>
      <c r="N47" s="155" t="s">
        <v>393</v>
      </c>
      <c r="O47" s="162" t="s">
        <v>389</v>
      </c>
      <c r="P47" s="163"/>
      <c r="Q47" s="160">
        <v>8.4</v>
      </c>
      <c r="R47" s="160" t="s">
        <v>156</v>
      </c>
      <c r="S47" s="231" t="s">
        <v>246</v>
      </c>
      <c r="T47" s="231" t="s">
        <v>2354</v>
      </c>
      <c r="U47" s="232" t="s">
        <v>2467</v>
      </c>
      <c r="V47" s="232"/>
      <c r="AA47" s="228">
        <f>IF(OR(J47="Fail",ISBLANK(J47)),INDEX('Issue Code Table'!C:C,MATCH(N:N,'Issue Code Table'!A:A,0)),IF(M47="Critical",6,IF(M47="Significant",5,IF(M47="Moderate",3,2))))</f>
        <v>4</v>
      </c>
    </row>
    <row r="48" spans="1:27" ht="152.25" customHeight="1" x14ac:dyDescent="0.2">
      <c r="A48" s="207" t="s">
        <v>1746</v>
      </c>
      <c r="B48" s="211" t="s">
        <v>355</v>
      </c>
      <c r="C48" s="211" t="s">
        <v>356</v>
      </c>
      <c r="D48" s="231" t="s">
        <v>18</v>
      </c>
      <c r="E48" s="234" t="s">
        <v>195</v>
      </c>
      <c r="F48" s="234" t="s">
        <v>226</v>
      </c>
      <c r="G48" s="234" t="s">
        <v>2209</v>
      </c>
      <c r="H48" s="231" t="s">
        <v>334</v>
      </c>
      <c r="I48" s="160"/>
      <c r="J48" s="246"/>
      <c r="K48" s="231" t="s">
        <v>1090</v>
      </c>
      <c r="L48" s="190"/>
      <c r="M48" s="162" t="s">
        <v>269</v>
      </c>
      <c r="N48" s="155" t="s">
        <v>393</v>
      </c>
      <c r="O48" s="162" t="s">
        <v>389</v>
      </c>
      <c r="P48" s="163"/>
      <c r="Q48" s="160">
        <v>8.4</v>
      </c>
      <c r="R48" s="160" t="s">
        <v>157</v>
      </c>
      <c r="S48" s="231" t="s">
        <v>2148</v>
      </c>
      <c r="T48" s="231" t="s">
        <v>2355</v>
      </c>
      <c r="U48" s="232" t="s">
        <v>2468</v>
      </c>
      <c r="V48" s="232"/>
      <c r="AA48" s="228">
        <f>IF(OR(J48="Fail",ISBLANK(J48)),INDEX('Issue Code Table'!C:C,MATCH(N:N,'Issue Code Table'!A:A,0)),IF(M48="Critical",6,IF(M48="Significant",5,IF(M48="Moderate",3,2))))</f>
        <v>4</v>
      </c>
    </row>
    <row r="49" spans="1:27" ht="152.25" customHeight="1" x14ac:dyDescent="0.2">
      <c r="A49" s="207" t="s">
        <v>1747</v>
      </c>
      <c r="B49" s="211" t="s">
        <v>355</v>
      </c>
      <c r="C49" s="211" t="s">
        <v>356</v>
      </c>
      <c r="D49" s="231" t="s">
        <v>18</v>
      </c>
      <c r="E49" s="234" t="s">
        <v>196</v>
      </c>
      <c r="F49" s="234" t="s">
        <v>227</v>
      </c>
      <c r="G49" s="234" t="s">
        <v>2210</v>
      </c>
      <c r="H49" s="231" t="s">
        <v>328</v>
      </c>
      <c r="I49" s="160"/>
      <c r="J49" s="246"/>
      <c r="K49" s="232" t="s">
        <v>1340</v>
      </c>
      <c r="L49" s="190"/>
      <c r="M49" s="162" t="s">
        <v>271</v>
      </c>
      <c r="N49" s="155" t="s">
        <v>394</v>
      </c>
      <c r="O49" s="162" t="s">
        <v>381</v>
      </c>
      <c r="P49" s="163"/>
      <c r="Q49" s="160">
        <v>8.4</v>
      </c>
      <c r="R49" s="160" t="s">
        <v>158</v>
      </c>
      <c r="S49" s="231" t="s">
        <v>247</v>
      </c>
      <c r="T49" s="231" t="s">
        <v>2356</v>
      </c>
      <c r="U49" s="232" t="s">
        <v>2469</v>
      </c>
      <c r="V49" s="232" t="s">
        <v>2175</v>
      </c>
      <c r="AA49" s="228">
        <f>IF(OR(J49="Fail",ISBLANK(J49)),INDEX('Issue Code Table'!C:C,MATCH(N:N,'Issue Code Table'!A:A,0)),IF(M49="Critical",6,IF(M49="Significant",5,IF(M49="Moderate",3,2))))</f>
        <v>5</v>
      </c>
    </row>
    <row r="50" spans="1:27" ht="152.25" customHeight="1" x14ac:dyDescent="0.2">
      <c r="A50" s="207" t="s">
        <v>1748</v>
      </c>
      <c r="B50" s="211" t="s">
        <v>366</v>
      </c>
      <c r="C50" s="211" t="s">
        <v>367</v>
      </c>
      <c r="D50" s="231" t="s">
        <v>18</v>
      </c>
      <c r="E50" s="234" t="s">
        <v>197</v>
      </c>
      <c r="F50" s="234" t="s">
        <v>2120</v>
      </c>
      <c r="G50" s="234" t="s">
        <v>2211</v>
      </c>
      <c r="H50" s="231" t="s">
        <v>329</v>
      </c>
      <c r="I50" s="160"/>
      <c r="J50" s="246"/>
      <c r="K50" s="231" t="s">
        <v>330</v>
      </c>
      <c r="L50" s="190"/>
      <c r="M50" s="162" t="s">
        <v>269</v>
      </c>
      <c r="N50" s="155" t="s">
        <v>393</v>
      </c>
      <c r="O50" s="162" t="s">
        <v>389</v>
      </c>
      <c r="P50" s="163"/>
      <c r="Q50" s="160">
        <v>8.6</v>
      </c>
      <c r="R50" s="160" t="s">
        <v>159</v>
      </c>
      <c r="S50" s="231" t="s">
        <v>248</v>
      </c>
      <c r="T50" s="231" t="s">
        <v>2357</v>
      </c>
      <c r="U50" s="232" t="s">
        <v>2470</v>
      </c>
      <c r="V50" s="232"/>
      <c r="AA50" s="228">
        <f>IF(OR(J50="Fail",ISBLANK(J50)),INDEX('Issue Code Table'!C:C,MATCH(N:N,'Issue Code Table'!A:A,0)),IF(M50="Critical",6,IF(M50="Significant",5,IF(M50="Moderate",3,2))))</f>
        <v>4</v>
      </c>
    </row>
    <row r="51" spans="1:27" ht="152.25" customHeight="1" x14ac:dyDescent="0.2">
      <c r="A51" s="207" t="s">
        <v>1749</v>
      </c>
      <c r="B51" s="211" t="s">
        <v>366</v>
      </c>
      <c r="C51" s="211" t="s">
        <v>367</v>
      </c>
      <c r="D51" s="231" t="s">
        <v>18</v>
      </c>
      <c r="E51" s="234" t="s">
        <v>198</v>
      </c>
      <c r="F51" s="234" t="s">
        <v>2121</v>
      </c>
      <c r="G51" s="234" t="s">
        <v>2212</v>
      </c>
      <c r="H51" s="231" t="s">
        <v>331</v>
      </c>
      <c r="I51" s="160"/>
      <c r="J51" s="246"/>
      <c r="K51" s="231" t="s">
        <v>332</v>
      </c>
      <c r="L51" s="190"/>
      <c r="M51" s="162" t="s">
        <v>269</v>
      </c>
      <c r="N51" s="155" t="s">
        <v>393</v>
      </c>
      <c r="O51" s="162" t="s">
        <v>389</v>
      </c>
      <c r="P51" s="163"/>
      <c r="Q51" s="160">
        <v>8.6</v>
      </c>
      <c r="R51" s="160" t="s">
        <v>160</v>
      </c>
      <c r="S51" s="231" t="s">
        <v>249</v>
      </c>
      <c r="T51" s="231" t="s">
        <v>2358</v>
      </c>
      <c r="U51" s="232" t="s">
        <v>2471</v>
      </c>
      <c r="V51" s="232"/>
      <c r="AA51" s="228">
        <f>IF(OR(J51="Fail",ISBLANK(J51)),INDEX('Issue Code Table'!C:C,MATCH(N:N,'Issue Code Table'!A:A,0)),IF(M51="Critical",6,IF(M51="Significant",5,IF(M51="Moderate",3,2))))</f>
        <v>4</v>
      </c>
    </row>
    <row r="52" spans="1:27" ht="152.25" customHeight="1" x14ac:dyDescent="0.2">
      <c r="A52" s="207" t="s">
        <v>1750</v>
      </c>
      <c r="B52" s="211" t="s">
        <v>375</v>
      </c>
      <c r="C52" s="211" t="s">
        <v>376</v>
      </c>
      <c r="D52" s="231" t="s">
        <v>18</v>
      </c>
      <c r="E52" s="234" t="s">
        <v>199</v>
      </c>
      <c r="F52" s="234" t="s">
        <v>229</v>
      </c>
      <c r="G52" s="234" t="s">
        <v>2213</v>
      </c>
      <c r="H52" s="231" t="s">
        <v>373</v>
      </c>
      <c r="I52" s="160"/>
      <c r="J52" s="246"/>
      <c r="K52" s="231" t="s">
        <v>374</v>
      </c>
      <c r="L52" s="190"/>
      <c r="M52" s="162" t="s">
        <v>377</v>
      </c>
      <c r="N52" s="155" t="s">
        <v>392</v>
      </c>
      <c r="O52" s="162" t="s">
        <v>388</v>
      </c>
      <c r="P52" s="163"/>
      <c r="Q52" s="160">
        <v>8.6999999999999993</v>
      </c>
      <c r="R52" s="160" t="s">
        <v>161</v>
      </c>
      <c r="S52" s="231" t="s">
        <v>2149</v>
      </c>
      <c r="T52" s="231" t="s">
        <v>2359</v>
      </c>
      <c r="U52" s="232" t="s">
        <v>2472</v>
      </c>
      <c r="V52" s="232"/>
      <c r="AA52" s="228">
        <f>IF(OR(J52="Fail",ISBLANK(J52)),INDEX('Issue Code Table'!C:C,MATCH(N:N,'Issue Code Table'!A:A,0)),IF(M52="Critical",6,IF(M52="Significant",5,IF(M52="Moderate",3,2))))</f>
        <v>2</v>
      </c>
    </row>
    <row r="53" spans="1:27" ht="152.25" customHeight="1" x14ac:dyDescent="0.2">
      <c r="A53" s="207" t="s">
        <v>1751</v>
      </c>
      <c r="B53" s="211" t="s">
        <v>375</v>
      </c>
      <c r="C53" s="211" t="s">
        <v>376</v>
      </c>
      <c r="D53" s="231" t="s">
        <v>18</v>
      </c>
      <c r="E53" s="234" t="s">
        <v>200</v>
      </c>
      <c r="F53" s="234" t="s">
        <v>2122</v>
      </c>
      <c r="G53" s="234" t="s">
        <v>2214</v>
      </c>
      <c r="H53" s="231" t="s">
        <v>2162</v>
      </c>
      <c r="I53" s="160"/>
      <c r="J53" s="246"/>
      <c r="K53" s="231" t="s">
        <v>2163</v>
      </c>
      <c r="L53" s="190"/>
      <c r="M53" s="162" t="s">
        <v>377</v>
      </c>
      <c r="N53" s="155" t="s">
        <v>392</v>
      </c>
      <c r="O53" s="162" t="s">
        <v>388</v>
      </c>
      <c r="P53" s="163"/>
      <c r="Q53" s="160">
        <v>8.6999999999999993</v>
      </c>
      <c r="R53" s="160" t="s">
        <v>162</v>
      </c>
      <c r="S53" s="231" t="s">
        <v>2149</v>
      </c>
      <c r="T53" s="231" t="s">
        <v>2360</v>
      </c>
      <c r="U53" s="232" t="s">
        <v>2473</v>
      </c>
      <c r="V53" s="232"/>
      <c r="AA53" s="228">
        <f>IF(OR(J53="Fail",ISBLANK(J53)),INDEX('Issue Code Table'!C:C,MATCH(N:N,'Issue Code Table'!A:A,0)),IF(M53="Critical",6,IF(M53="Significant",5,IF(M53="Moderate",3,2))))</f>
        <v>2</v>
      </c>
    </row>
    <row r="54" spans="1:27" s="249" customFormat="1" ht="15" x14ac:dyDescent="0.2">
      <c r="A54" s="248"/>
      <c r="B54" s="248"/>
      <c r="C54" s="248"/>
      <c r="D54" s="248"/>
      <c r="E54" s="248"/>
      <c r="F54" s="248"/>
      <c r="G54" s="248"/>
      <c r="H54" s="248"/>
      <c r="I54" s="248"/>
      <c r="J54" s="248"/>
      <c r="K54" s="248"/>
      <c r="L54" s="248"/>
      <c r="M54" s="248"/>
      <c r="N54" s="248"/>
      <c r="O54" s="248"/>
      <c r="P54" s="248"/>
      <c r="Q54" s="248"/>
      <c r="R54" s="248"/>
      <c r="S54" s="248"/>
      <c r="T54" s="248"/>
      <c r="U54" s="248"/>
      <c r="V54" s="248"/>
      <c r="AA54" s="250"/>
    </row>
    <row r="55" spans="1:27" ht="15" x14ac:dyDescent="0.2"/>
    <row r="56" spans="1:27" ht="15" x14ac:dyDescent="0.2"/>
    <row r="57" spans="1:27" ht="15" x14ac:dyDescent="0.2"/>
    <row r="58" spans="1:27" ht="15" hidden="1" x14ac:dyDescent="0.2">
      <c r="H58" t="s">
        <v>1093</v>
      </c>
    </row>
    <row r="59" spans="1:27" ht="15" hidden="1" x14ac:dyDescent="0.2">
      <c r="H59" t="s">
        <v>7</v>
      </c>
    </row>
    <row r="60" spans="1:27" ht="15" hidden="1" x14ac:dyDescent="0.2">
      <c r="H60" t="s">
        <v>8</v>
      </c>
    </row>
    <row r="61" spans="1:27" ht="15" hidden="1" x14ac:dyDescent="0.2">
      <c r="H61" t="s">
        <v>127</v>
      </c>
    </row>
    <row r="62" spans="1:27" ht="15" hidden="1" x14ac:dyDescent="0.2">
      <c r="H62" s="249" t="s">
        <v>1094</v>
      </c>
    </row>
    <row r="63" spans="1:27" ht="15" hidden="1" x14ac:dyDescent="0.2">
      <c r="H63"/>
    </row>
    <row r="64" spans="1:27" ht="15" hidden="1" x14ac:dyDescent="0.2">
      <c r="H64" s="175" t="s">
        <v>1095</v>
      </c>
    </row>
    <row r="65" spans="8:8" ht="15" hidden="1" x14ac:dyDescent="0.2">
      <c r="H65" s="176" t="s">
        <v>267</v>
      </c>
    </row>
    <row r="66" spans="8:8" ht="15" hidden="1" x14ac:dyDescent="0.2">
      <c r="H66" s="175" t="s">
        <v>271</v>
      </c>
    </row>
    <row r="67" spans="8:8" ht="15" hidden="1" x14ac:dyDescent="0.2">
      <c r="H67" s="175" t="s">
        <v>269</v>
      </c>
    </row>
    <row r="68" spans="8:8" ht="15" hidden="1" x14ac:dyDescent="0.2">
      <c r="H68" s="175" t="s">
        <v>377</v>
      </c>
    </row>
    <row r="69" spans="8:8" ht="15" x14ac:dyDescent="0.2"/>
    <row r="70" spans="8:8" ht="15" x14ac:dyDescent="0.2"/>
    <row r="71" spans="8:8" ht="15" x14ac:dyDescent="0.2"/>
  </sheetData>
  <sheetCalcPr fullCalcOnLoad="1"/>
  <protectedRanges>
    <protectedRange password="E1A2" sqref="N3:O3" name="Range1_2_1"/>
    <protectedRange password="E1A2" sqref="N4:O4" name="Range1_4"/>
    <protectedRange password="E1A2" sqref="N18:O18" name="Range1_9"/>
  </protectedRanges>
  <autoFilter ref="A2:AA53"/>
  <conditionalFormatting sqref="J3:J53">
    <cfRule type="cellIs" dxfId="104" priority="2" stopIfTrue="1" operator="equal">
      <formula>"Pass"</formula>
    </cfRule>
    <cfRule type="cellIs" dxfId="103" priority="3" stopIfTrue="1" operator="equal">
      <formula>"Info"</formula>
    </cfRule>
  </conditionalFormatting>
  <conditionalFormatting sqref="J3:J53">
    <cfRule type="cellIs" dxfId="102" priority="1" stopIfTrue="1" operator="equal">
      <formula>"Fail"</formula>
    </cfRule>
  </conditionalFormatting>
  <conditionalFormatting sqref="N3:N53">
    <cfRule type="expression" dxfId="101" priority="4" stopIfTrue="1">
      <formula>ISERROR(AA3)</formula>
    </cfRule>
  </conditionalFormatting>
  <dataValidations count="2">
    <dataValidation type="list" allowBlank="1" showInputMessage="1" showErrorMessage="1" sqref="M3:M53">
      <formula1>$H$65:$H$68</formula1>
    </dataValidation>
    <dataValidation type="list" allowBlank="1" showInputMessage="1" showErrorMessage="1" sqref="J3:J53">
      <formula1>$H$59:$H$62</formula1>
    </dataValidation>
  </dataValidations>
  <pageMargins left="0.7" right="0.7" top="0.75" bottom="0.75" header="0.3" footer="0.3"/>
  <pageSetup orientation="portrait" r:id="rId1"/>
  <headerFooter alignWithMargins="0"/>
  <rowBreaks count="1" manualBreakCount="1">
    <brk id="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sheetPr>
  <dimension ref="A1:AA146"/>
  <sheetViews>
    <sheetView zoomScale="80" zoomScaleNormal="80" workbookViewId="0">
      <pane ySplit="2" topLeftCell="A3" activePane="bottomLeft" state="frozen"/>
      <selection activeCell="O1" sqref="O1"/>
      <selection pane="bottomLeft" activeCell="D31" sqref="D31"/>
    </sheetView>
  </sheetViews>
  <sheetFormatPr defaultColWidth="11.42578125" defaultRowHeight="12.75" customHeight="1" x14ac:dyDescent="0.2"/>
  <cols>
    <col min="1" max="1" width="10.7109375" style="159" bestFit="1" customWidth="1"/>
    <col min="2" max="2" width="9.7109375" style="159" customWidth="1"/>
    <col min="3" max="3" width="15.28515625" style="166" customWidth="1"/>
    <col min="4" max="4" width="14.7109375" style="159" customWidth="1"/>
    <col min="5" max="5" width="23.7109375" style="167" customWidth="1"/>
    <col min="6" max="6" width="33.85546875" style="159" customWidth="1"/>
    <col min="7" max="7" width="34.42578125" style="159" customWidth="1"/>
    <col min="8" max="8" width="33" style="168" customWidth="1"/>
    <col min="9" max="9" width="23" style="159" customWidth="1"/>
    <col min="10" max="10" width="14.140625" style="159" customWidth="1"/>
    <col min="11" max="11" width="30.28515625" style="159" customWidth="1"/>
    <col min="12" max="14" width="23" style="159" customWidth="1"/>
    <col min="15" max="15" width="91.42578125" style="159" customWidth="1"/>
    <col min="16" max="16" width="3.42578125" style="159" customWidth="1"/>
    <col min="17" max="17" width="14.7109375" style="159" customWidth="1"/>
    <col min="18" max="18" width="43.7109375" style="159" customWidth="1"/>
    <col min="19" max="19" width="43.28515625" style="159" customWidth="1"/>
    <col min="20" max="20" width="36.5703125" customWidth="1"/>
    <col min="21" max="21" width="37.140625" style="159" customWidth="1"/>
    <col min="22" max="22" width="38.5703125" style="159" customWidth="1"/>
    <col min="23" max="25" width="11.42578125" style="159" customWidth="1"/>
    <col min="26" max="26" width="17" style="159" customWidth="1"/>
    <col min="27" max="27" width="11.42578125" style="159" hidden="1" customWidth="1"/>
    <col min="28" max="16384" width="11.42578125" style="159"/>
  </cols>
  <sheetData>
    <row r="1" spans="1:27" s="8" customFormat="1" x14ac:dyDescent="0.2">
      <c r="A1" s="25" t="s">
        <v>30</v>
      </c>
      <c r="B1" s="17"/>
      <c r="C1" s="17"/>
      <c r="D1" s="17"/>
      <c r="E1" s="17"/>
      <c r="F1" s="17"/>
      <c r="G1" s="17"/>
      <c r="H1" s="17"/>
      <c r="I1" s="17"/>
      <c r="J1" s="17"/>
      <c r="K1" s="177"/>
      <c r="L1" s="178"/>
      <c r="M1" s="179"/>
      <c r="N1" s="179"/>
      <c r="O1" s="179"/>
      <c r="P1" s="179"/>
      <c r="Q1" s="179"/>
      <c r="R1" s="179"/>
      <c r="S1" s="179"/>
      <c r="T1" s="179"/>
      <c r="U1" s="179"/>
      <c r="V1" s="179"/>
      <c r="W1"/>
      <c r="X1"/>
      <c r="Y1"/>
      <c r="Z1" s="219"/>
      <c r="AA1" s="17"/>
    </row>
    <row r="2" spans="1:27" ht="42.75" customHeight="1" x14ac:dyDescent="0.2">
      <c r="A2" s="132" t="s">
        <v>11</v>
      </c>
      <c r="B2" s="132" t="s">
        <v>22</v>
      </c>
      <c r="C2" s="132" t="s">
        <v>2475</v>
      </c>
      <c r="D2" s="132" t="s">
        <v>12</v>
      </c>
      <c r="E2" s="132" t="s">
        <v>140</v>
      </c>
      <c r="F2" s="132" t="s">
        <v>141</v>
      </c>
      <c r="G2" s="132" t="s">
        <v>2474</v>
      </c>
      <c r="H2" s="132" t="s">
        <v>13</v>
      </c>
      <c r="I2" s="132" t="s">
        <v>14</v>
      </c>
      <c r="J2" s="132" t="s">
        <v>6</v>
      </c>
      <c r="K2" s="173" t="s">
        <v>2488</v>
      </c>
      <c r="L2" s="132" t="s">
        <v>25</v>
      </c>
      <c r="M2" s="132" t="s">
        <v>2322</v>
      </c>
      <c r="N2" s="132" t="s">
        <v>379</v>
      </c>
      <c r="O2" s="132" t="s">
        <v>1099</v>
      </c>
      <c r="P2" s="189"/>
      <c r="Q2" s="189" t="s">
        <v>142</v>
      </c>
      <c r="R2" s="189" t="s">
        <v>143</v>
      </c>
      <c r="S2" s="189" t="s">
        <v>144</v>
      </c>
      <c r="T2" s="189" t="s">
        <v>145</v>
      </c>
      <c r="U2" s="191" t="s">
        <v>1348</v>
      </c>
      <c r="V2" s="191" t="s">
        <v>1349</v>
      </c>
      <c r="Z2" s="220"/>
      <c r="AA2" s="217" t="s">
        <v>1374</v>
      </c>
    </row>
    <row r="3" spans="1:27" ht="96" customHeight="1" x14ac:dyDescent="0.2">
      <c r="A3" s="207" t="s">
        <v>1385</v>
      </c>
      <c r="B3" s="208" t="s">
        <v>261</v>
      </c>
      <c r="C3" s="208" t="s">
        <v>262</v>
      </c>
      <c r="D3" s="209" t="s">
        <v>19</v>
      </c>
      <c r="E3" s="210" t="s">
        <v>1782</v>
      </c>
      <c r="F3" s="210" t="s">
        <v>201</v>
      </c>
      <c r="G3" s="230" t="s">
        <v>265</v>
      </c>
      <c r="H3" s="209" t="s">
        <v>266</v>
      </c>
      <c r="I3" s="160"/>
      <c r="J3" s="161"/>
      <c r="K3" s="209" t="s">
        <v>1312</v>
      </c>
      <c r="L3" s="190" t="s">
        <v>1837</v>
      </c>
      <c r="M3" s="162" t="s">
        <v>267</v>
      </c>
      <c r="N3" s="196" t="s">
        <v>1076</v>
      </c>
      <c r="O3" s="200" t="s">
        <v>1077</v>
      </c>
      <c r="P3" s="189"/>
      <c r="Q3" s="160">
        <v>1</v>
      </c>
      <c r="R3" s="160">
        <v>1.1000000000000001</v>
      </c>
      <c r="S3" s="209" t="s">
        <v>233</v>
      </c>
      <c r="T3" s="190" t="s">
        <v>1350</v>
      </c>
      <c r="U3" s="190" t="s">
        <v>1350</v>
      </c>
      <c r="V3" s="190" t="s">
        <v>1351</v>
      </c>
      <c r="Z3" s="220"/>
      <c r="AA3" s="164" t="e">
        <f>IF(OR(J3="Fail",ISBLANK(J3)),INDEX('Issue Code Table'!C:C,MATCH(N:N,'Issue Code Table'!A:A,0)),IF(M3="Critical",6,IF(M3="Significant",5,IF(M3="Moderate",3,2))))</f>
        <v>#N/A</v>
      </c>
    </row>
    <row r="4" spans="1:27" ht="62.25" customHeight="1" x14ac:dyDescent="0.2">
      <c r="A4" s="207" t="s">
        <v>1386</v>
      </c>
      <c r="B4" s="208" t="s">
        <v>263</v>
      </c>
      <c r="C4" s="208" t="s">
        <v>264</v>
      </c>
      <c r="D4" s="209" t="s">
        <v>19</v>
      </c>
      <c r="E4" s="210" t="s">
        <v>1778</v>
      </c>
      <c r="F4" s="210" t="s">
        <v>201</v>
      </c>
      <c r="G4" s="230" t="s">
        <v>1604</v>
      </c>
      <c r="H4" s="209" t="s">
        <v>268</v>
      </c>
      <c r="I4" s="160"/>
      <c r="J4" s="161"/>
      <c r="K4" s="209" t="s">
        <v>1313</v>
      </c>
      <c r="L4" s="190" t="s">
        <v>1314</v>
      </c>
      <c r="M4" s="162" t="s">
        <v>271</v>
      </c>
      <c r="N4" s="196" t="s">
        <v>1078</v>
      </c>
      <c r="O4" s="197" t="s">
        <v>1079</v>
      </c>
      <c r="P4" s="189"/>
      <c r="Q4" s="160" t="s">
        <v>1544</v>
      </c>
      <c r="R4" s="160" t="s">
        <v>1551</v>
      </c>
      <c r="S4" s="209" t="s">
        <v>1437</v>
      </c>
      <c r="T4" s="231" t="s">
        <v>1436</v>
      </c>
      <c r="U4" s="190" t="s">
        <v>1436</v>
      </c>
      <c r="V4" s="190" t="s">
        <v>1353</v>
      </c>
      <c r="Z4" s="220"/>
      <c r="AA4" s="164" t="e">
        <f>IF(OR(J4="Fail",ISBLANK(J4)),INDEX('Issue Code Table'!C:C,MATCH(N:N,'Issue Code Table'!A:A,0)),IF(M4="Critical",6,IF(M4="Significant",5,IF(M4="Moderate",3,2))))</f>
        <v>#N/A</v>
      </c>
    </row>
    <row r="5" spans="1:27" ht="81.75" customHeight="1" x14ac:dyDescent="0.2">
      <c r="A5" s="207" t="s">
        <v>1387</v>
      </c>
      <c r="B5" s="211" t="s">
        <v>272</v>
      </c>
      <c r="C5" s="211" t="s">
        <v>273</v>
      </c>
      <c r="D5" s="209" t="s">
        <v>19</v>
      </c>
      <c r="E5" s="210" t="s">
        <v>1753</v>
      </c>
      <c r="F5" s="210" t="s">
        <v>1664</v>
      </c>
      <c r="G5" s="230" t="s">
        <v>2287</v>
      </c>
      <c r="H5" s="209" t="s">
        <v>1088</v>
      </c>
      <c r="I5" s="160"/>
      <c r="J5" s="161"/>
      <c r="K5" s="209" t="s">
        <v>270</v>
      </c>
      <c r="L5" s="190"/>
      <c r="M5" s="162" t="s">
        <v>269</v>
      </c>
      <c r="N5" s="196" t="s">
        <v>408</v>
      </c>
      <c r="O5" s="198" t="s">
        <v>384</v>
      </c>
      <c r="P5" s="189"/>
      <c r="Q5" s="160" t="s">
        <v>1544</v>
      </c>
      <c r="R5" s="160" t="s">
        <v>1552</v>
      </c>
      <c r="S5" s="209" t="s">
        <v>1438</v>
      </c>
      <c r="T5" s="231" t="s">
        <v>1683</v>
      </c>
      <c r="U5" s="190" t="s">
        <v>2251</v>
      </c>
      <c r="V5" s="192"/>
      <c r="Z5" s="220"/>
      <c r="AA5" s="164">
        <f>IF(OR(J5="Fail",ISBLANK(J5)),INDEX('Issue Code Table'!C:C,MATCH(N:N,'Issue Code Table'!A:A,0)),IF(M5="Critical",6,IF(M5="Significant",5,IF(M5="Moderate",3,2))))</f>
        <v>5</v>
      </c>
    </row>
    <row r="6" spans="1:27" ht="78.75" customHeight="1" x14ac:dyDescent="0.2">
      <c r="A6" s="207" t="s">
        <v>1388</v>
      </c>
      <c r="B6" s="211" t="s">
        <v>272</v>
      </c>
      <c r="C6" s="211" t="s">
        <v>273</v>
      </c>
      <c r="D6" s="209" t="s">
        <v>19</v>
      </c>
      <c r="E6" s="210" t="s">
        <v>1754</v>
      </c>
      <c r="F6" s="210" t="s">
        <v>1439</v>
      </c>
      <c r="G6" s="230" t="s">
        <v>2260</v>
      </c>
      <c r="H6" s="209" t="s">
        <v>274</v>
      </c>
      <c r="I6" s="160"/>
      <c r="J6" s="161"/>
      <c r="K6" s="209" t="s">
        <v>275</v>
      </c>
      <c r="L6" s="190"/>
      <c r="M6" s="162" t="s">
        <v>269</v>
      </c>
      <c r="N6" s="196" t="s">
        <v>408</v>
      </c>
      <c r="O6" s="198" t="s">
        <v>384</v>
      </c>
      <c r="P6" s="189"/>
      <c r="Q6" s="160" t="s">
        <v>1544</v>
      </c>
      <c r="R6" s="160" t="s">
        <v>1553</v>
      </c>
      <c r="S6" s="209" t="s">
        <v>1485</v>
      </c>
      <c r="T6" s="231" t="s">
        <v>1633</v>
      </c>
      <c r="U6" s="190" t="s">
        <v>2252</v>
      </c>
      <c r="V6" s="192"/>
      <c r="Z6" s="220"/>
      <c r="AA6" s="164">
        <f>IF(OR(J6="Fail",ISBLANK(J6)),INDEX('Issue Code Table'!C:C,MATCH(N:N,'Issue Code Table'!A:A,0)),IF(M6="Critical",6,IF(M6="Significant",5,IF(M6="Moderate",3,2))))</f>
        <v>5</v>
      </c>
    </row>
    <row r="7" spans="1:27" ht="78" customHeight="1" x14ac:dyDescent="0.2">
      <c r="A7" s="207" t="s">
        <v>1389</v>
      </c>
      <c r="B7" s="211" t="s">
        <v>276</v>
      </c>
      <c r="C7" s="211" t="s">
        <v>277</v>
      </c>
      <c r="D7" s="209" t="s">
        <v>19</v>
      </c>
      <c r="E7" s="210" t="s">
        <v>164</v>
      </c>
      <c r="F7" s="210" t="s">
        <v>1440</v>
      </c>
      <c r="G7" s="230" t="s">
        <v>2286</v>
      </c>
      <c r="H7" s="209" t="s">
        <v>278</v>
      </c>
      <c r="I7" s="160"/>
      <c r="J7" s="161"/>
      <c r="K7" s="209" t="s">
        <v>1315</v>
      </c>
      <c r="L7" s="190"/>
      <c r="M7" s="162" t="s">
        <v>269</v>
      </c>
      <c r="N7" s="196" t="s">
        <v>398</v>
      </c>
      <c r="O7" s="162" t="s">
        <v>1342</v>
      </c>
      <c r="P7" s="189"/>
      <c r="Q7" s="160" t="s">
        <v>1545</v>
      </c>
      <c r="R7" s="160" t="s">
        <v>1554</v>
      </c>
      <c r="S7" s="209" t="s">
        <v>1486</v>
      </c>
      <c r="T7" s="231" t="s">
        <v>1665</v>
      </c>
      <c r="U7" s="190" t="s">
        <v>2400</v>
      </c>
      <c r="V7" s="192"/>
      <c r="Z7" s="220"/>
      <c r="AA7" s="164">
        <f>IF(OR(J7="Fail",ISBLANK(J7)),INDEX('Issue Code Table'!C:C,MATCH(N:N,'Issue Code Table'!A:A,0)),IF(M7="Critical",6,IF(M7="Significant",5,IF(M7="Moderate",3,2))))</f>
        <v>3</v>
      </c>
    </row>
    <row r="8" spans="1:27" ht="84.75" customHeight="1" x14ac:dyDescent="0.2">
      <c r="A8" s="207" t="s">
        <v>1390</v>
      </c>
      <c r="B8" s="211" t="s">
        <v>279</v>
      </c>
      <c r="C8" s="211" t="s">
        <v>280</v>
      </c>
      <c r="D8" s="209" t="s">
        <v>19</v>
      </c>
      <c r="E8" s="210" t="s">
        <v>165</v>
      </c>
      <c r="F8" s="210" t="s">
        <v>202</v>
      </c>
      <c r="G8" s="230" t="s">
        <v>2285</v>
      </c>
      <c r="H8" s="209" t="s">
        <v>281</v>
      </c>
      <c r="I8" s="160"/>
      <c r="J8" s="161"/>
      <c r="K8" s="209" t="s">
        <v>1316</v>
      </c>
      <c r="L8" s="190"/>
      <c r="M8" s="162" t="s">
        <v>271</v>
      </c>
      <c r="N8" s="196" t="s">
        <v>399</v>
      </c>
      <c r="O8" s="162" t="s">
        <v>380</v>
      </c>
      <c r="P8" s="163"/>
      <c r="Q8" s="160" t="s">
        <v>1545</v>
      </c>
      <c r="R8" s="160" t="s">
        <v>1555</v>
      </c>
      <c r="S8" s="209" t="s">
        <v>1487</v>
      </c>
      <c r="T8" s="231" t="s">
        <v>2483</v>
      </c>
      <c r="U8" s="190" t="s">
        <v>2245</v>
      </c>
      <c r="V8" s="190" t="s">
        <v>1354</v>
      </c>
      <c r="Z8" s="220"/>
      <c r="AA8" s="164">
        <f>IF(OR(J8="Fail",ISBLANK(J8)),INDEX('Issue Code Table'!C:C,MATCH(N:N,'Issue Code Table'!A:A,0)),IF(M8="Critical",6,IF(M8="Significant",5,IF(M8="Moderate",3,2))))</f>
        <v>6</v>
      </c>
    </row>
    <row r="9" spans="1:27" ht="114.75" customHeight="1" x14ac:dyDescent="0.2">
      <c r="A9" s="207" t="s">
        <v>1391</v>
      </c>
      <c r="B9" s="211" t="s">
        <v>282</v>
      </c>
      <c r="C9" s="211" t="s">
        <v>283</v>
      </c>
      <c r="D9" s="209" t="s">
        <v>19</v>
      </c>
      <c r="E9" s="210" t="s">
        <v>166</v>
      </c>
      <c r="F9" s="210" t="s">
        <v>1441</v>
      </c>
      <c r="G9" s="230" t="s">
        <v>1605</v>
      </c>
      <c r="H9" s="209" t="s">
        <v>284</v>
      </c>
      <c r="I9" s="160"/>
      <c r="J9" s="161"/>
      <c r="K9" s="209" t="s">
        <v>285</v>
      </c>
      <c r="L9" s="190"/>
      <c r="M9" s="162" t="s">
        <v>271</v>
      </c>
      <c r="N9" s="196" t="s">
        <v>394</v>
      </c>
      <c r="O9" s="162" t="s">
        <v>381</v>
      </c>
      <c r="P9" s="163"/>
      <c r="Q9" s="160" t="s">
        <v>1545</v>
      </c>
      <c r="R9" s="160" t="s">
        <v>1556</v>
      </c>
      <c r="S9" s="209" t="s">
        <v>1488</v>
      </c>
      <c r="T9" s="231" t="s">
        <v>1666</v>
      </c>
      <c r="U9" s="190" t="s">
        <v>1950</v>
      </c>
      <c r="V9" s="190" t="s">
        <v>1789</v>
      </c>
      <c r="Z9" s="220"/>
      <c r="AA9" s="164">
        <f>IF(OR(J9="Fail",ISBLANK(J9)),INDEX('Issue Code Table'!C:C,MATCH(N:N,'Issue Code Table'!A:A,0)),IF(M9="Critical",6,IF(M9="Significant",5,IF(M9="Moderate",3,2))))</f>
        <v>5</v>
      </c>
    </row>
    <row r="10" spans="1:27" ht="152.25" customHeight="1" x14ac:dyDescent="0.2">
      <c r="A10" s="207" t="s">
        <v>1392</v>
      </c>
      <c r="B10" s="211" t="s">
        <v>272</v>
      </c>
      <c r="C10" s="211" t="s">
        <v>273</v>
      </c>
      <c r="D10" s="209" t="s">
        <v>19</v>
      </c>
      <c r="E10" s="210" t="s">
        <v>167</v>
      </c>
      <c r="F10" s="210" t="s">
        <v>1442</v>
      </c>
      <c r="G10" s="230" t="s">
        <v>2284</v>
      </c>
      <c r="H10" s="209" t="s">
        <v>1113</v>
      </c>
      <c r="I10" s="160"/>
      <c r="J10" s="161"/>
      <c r="K10" s="209" t="s">
        <v>1085</v>
      </c>
      <c r="L10" s="190"/>
      <c r="M10" s="162" t="s">
        <v>269</v>
      </c>
      <c r="N10" s="196" t="s">
        <v>400</v>
      </c>
      <c r="O10" s="198" t="s">
        <v>382</v>
      </c>
      <c r="P10" s="163"/>
      <c r="Q10" s="160" t="s">
        <v>1545</v>
      </c>
      <c r="R10" s="160" t="s">
        <v>1557</v>
      </c>
      <c r="S10" s="209" t="s">
        <v>1489</v>
      </c>
      <c r="T10" s="231" t="s">
        <v>1355</v>
      </c>
      <c r="U10" s="190" t="s">
        <v>2402</v>
      </c>
      <c r="V10" s="192"/>
      <c r="Z10" s="220"/>
      <c r="AA10" s="164">
        <f>IF(OR(J10="Fail",ISBLANK(J10)),INDEX('Issue Code Table'!C:C,MATCH(N:N,'Issue Code Table'!A:A,0)),IF(M10="Critical",6,IF(M10="Significant",5,IF(M10="Moderate",3,2))))</f>
        <v>4</v>
      </c>
    </row>
    <row r="11" spans="1:27" ht="152.25" customHeight="1" x14ac:dyDescent="0.2">
      <c r="A11" s="207" t="s">
        <v>1393</v>
      </c>
      <c r="B11" s="212" t="s">
        <v>286</v>
      </c>
      <c r="C11" s="212" t="s">
        <v>287</v>
      </c>
      <c r="D11" s="209" t="s">
        <v>18</v>
      </c>
      <c r="E11" s="210" t="s">
        <v>1756</v>
      </c>
      <c r="F11" s="210" t="s">
        <v>204</v>
      </c>
      <c r="G11" s="230" t="s">
        <v>2283</v>
      </c>
      <c r="H11" s="209" t="s">
        <v>288</v>
      </c>
      <c r="I11" s="160"/>
      <c r="J11" s="161"/>
      <c r="K11" s="209" t="s">
        <v>1317</v>
      </c>
      <c r="L11" s="190"/>
      <c r="M11" s="162" t="s">
        <v>271</v>
      </c>
      <c r="N11" s="196" t="s">
        <v>401</v>
      </c>
      <c r="O11" s="162" t="s">
        <v>383</v>
      </c>
      <c r="P11" s="163"/>
      <c r="Q11" s="160" t="s">
        <v>1545</v>
      </c>
      <c r="R11" s="160" t="s">
        <v>1558</v>
      </c>
      <c r="S11" s="209" t="s">
        <v>1490</v>
      </c>
      <c r="T11" s="231" t="s">
        <v>1667</v>
      </c>
      <c r="U11" s="190" t="s">
        <v>2237</v>
      </c>
      <c r="V11" s="190" t="s">
        <v>1356</v>
      </c>
      <c r="Z11" s="220"/>
      <c r="AA11" s="164">
        <f>IF(OR(J11="Fail",ISBLANK(J11)),INDEX('Issue Code Table'!C:C,MATCH(N:N,'Issue Code Table'!A:A,0)),IF(M11="Critical",6,IF(M11="Significant",5,IF(M11="Moderate",3,2))))</f>
        <v>4</v>
      </c>
    </row>
    <row r="12" spans="1:27" ht="152.25" customHeight="1" x14ac:dyDescent="0.2">
      <c r="A12" s="207" t="s">
        <v>1394</v>
      </c>
      <c r="B12" s="211" t="s">
        <v>279</v>
      </c>
      <c r="C12" s="211" t="s">
        <v>280</v>
      </c>
      <c r="D12" s="209" t="s">
        <v>19</v>
      </c>
      <c r="E12" s="210" t="s">
        <v>168</v>
      </c>
      <c r="F12" s="210" t="s">
        <v>205</v>
      </c>
      <c r="G12" s="230" t="s">
        <v>2282</v>
      </c>
      <c r="H12" s="209" t="s">
        <v>289</v>
      </c>
      <c r="I12" s="160"/>
      <c r="J12" s="161"/>
      <c r="K12" s="209" t="s">
        <v>290</v>
      </c>
      <c r="L12" s="190"/>
      <c r="M12" s="162" t="s">
        <v>271</v>
      </c>
      <c r="N12" s="196" t="s">
        <v>399</v>
      </c>
      <c r="O12" s="162" t="s">
        <v>380</v>
      </c>
      <c r="P12" s="163"/>
      <c r="Q12" s="160" t="s">
        <v>1545</v>
      </c>
      <c r="R12" s="160" t="s">
        <v>1559</v>
      </c>
      <c r="S12" s="209" t="s">
        <v>1491</v>
      </c>
      <c r="T12" s="231" t="s">
        <v>1668</v>
      </c>
      <c r="U12" s="190" t="s">
        <v>2246</v>
      </c>
      <c r="V12" s="190" t="s">
        <v>1357</v>
      </c>
      <c r="Z12" s="220"/>
      <c r="AA12" s="164">
        <f>IF(OR(J12="Fail",ISBLANK(J12)),INDEX('Issue Code Table'!C:C,MATCH(N:N,'Issue Code Table'!A:A,0)),IF(M12="Critical",6,IF(M12="Significant",5,IF(M12="Moderate",3,2))))</f>
        <v>6</v>
      </c>
    </row>
    <row r="13" spans="1:27" ht="152.25" customHeight="1" x14ac:dyDescent="0.2">
      <c r="A13" s="207" t="s">
        <v>1395</v>
      </c>
      <c r="B13" s="211" t="s">
        <v>342</v>
      </c>
      <c r="C13" s="211" t="s">
        <v>343</v>
      </c>
      <c r="D13" s="209" t="s">
        <v>19</v>
      </c>
      <c r="E13" s="210" t="s">
        <v>169</v>
      </c>
      <c r="F13" s="210" t="s">
        <v>206</v>
      </c>
      <c r="G13" s="230" t="s">
        <v>1634</v>
      </c>
      <c r="H13" s="209" t="s">
        <v>1114</v>
      </c>
      <c r="I13" s="160"/>
      <c r="J13" s="161"/>
      <c r="K13" s="209" t="s">
        <v>1318</v>
      </c>
      <c r="L13" s="190"/>
      <c r="M13" s="162" t="s">
        <v>271</v>
      </c>
      <c r="N13" s="196" t="s">
        <v>977</v>
      </c>
      <c r="O13" s="162" t="s">
        <v>1106</v>
      </c>
      <c r="P13" s="163"/>
      <c r="Q13" s="160" t="s">
        <v>1545</v>
      </c>
      <c r="R13" s="160" t="s">
        <v>1560</v>
      </c>
      <c r="S13" s="209" t="s">
        <v>1492</v>
      </c>
      <c r="T13" s="231" t="s">
        <v>1609</v>
      </c>
      <c r="U13" s="190" t="s">
        <v>2401</v>
      </c>
      <c r="V13" s="190" t="s">
        <v>1358</v>
      </c>
      <c r="Z13" s="220"/>
      <c r="AA13" s="164">
        <f>IF(OR(J13="Fail",ISBLANK(J13)),INDEX('Issue Code Table'!C:C,MATCH(N:N,'Issue Code Table'!A:A,0)),IF(M13="Critical",6,IF(M13="Significant",5,IF(M13="Moderate",3,2))))</f>
        <v>5</v>
      </c>
    </row>
    <row r="14" spans="1:27" ht="152.25" customHeight="1" x14ac:dyDescent="0.2">
      <c r="A14" s="207" t="s">
        <v>1396</v>
      </c>
      <c r="B14" s="211" t="s">
        <v>344</v>
      </c>
      <c r="C14" s="211" t="s">
        <v>345</v>
      </c>
      <c r="D14" s="209" t="s">
        <v>19</v>
      </c>
      <c r="E14" s="210" t="s">
        <v>170</v>
      </c>
      <c r="F14" s="210" t="s">
        <v>1443</v>
      </c>
      <c r="G14" s="230" t="s">
        <v>2281</v>
      </c>
      <c r="H14" s="209" t="s">
        <v>291</v>
      </c>
      <c r="I14" s="160"/>
      <c r="J14" s="161"/>
      <c r="K14" s="209" t="s">
        <v>292</v>
      </c>
      <c r="L14" s="190"/>
      <c r="M14" s="162" t="s">
        <v>269</v>
      </c>
      <c r="N14" s="196" t="s">
        <v>403</v>
      </c>
      <c r="O14" s="162" t="s">
        <v>1343</v>
      </c>
      <c r="P14" s="163"/>
      <c r="Q14" s="160" t="s">
        <v>1546</v>
      </c>
      <c r="R14" s="160" t="s">
        <v>1561</v>
      </c>
      <c r="S14" s="209" t="s">
        <v>1493</v>
      </c>
      <c r="T14" s="231" t="s">
        <v>1669</v>
      </c>
      <c r="U14" s="190" t="s">
        <v>2010</v>
      </c>
      <c r="V14" s="192"/>
      <c r="Z14" s="220"/>
      <c r="AA14" s="164">
        <f>IF(OR(J14="Fail",ISBLANK(J14)),INDEX('Issue Code Table'!C:C,MATCH(N:N,'Issue Code Table'!A:A,0)),IF(M14="Critical",6,IF(M14="Significant",5,IF(M14="Moderate",3,2))))</f>
        <v>4</v>
      </c>
    </row>
    <row r="15" spans="1:27" ht="160.5" customHeight="1" x14ac:dyDescent="0.2">
      <c r="A15" s="207" t="s">
        <v>1397</v>
      </c>
      <c r="B15" s="211" t="s">
        <v>346</v>
      </c>
      <c r="C15" s="211" t="s">
        <v>347</v>
      </c>
      <c r="D15" s="209" t="s">
        <v>19</v>
      </c>
      <c r="E15" s="210" t="s">
        <v>171</v>
      </c>
      <c r="F15" s="210" t="s">
        <v>207</v>
      </c>
      <c r="G15" s="230" t="s">
        <v>2280</v>
      </c>
      <c r="H15" s="209" t="s">
        <v>293</v>
      </c>
      <c r="I15" s="160"/>
      <c r="J15" s="161"/>
      <c r="K15" s="209" t="s">
        <v>294</v>
      </c>
      <c r="L15" s="190"/>
      <c r="M15" s="162" t="s">
        <v>269</v>
      </c>
      <c r="N15" s="196" t="s">
        <v>566</v>
      </c>
      <c r="O15" s="162" t="s">
        <v>1344</v>
      </c>
      <c r="P15" s="163"/>
      <c r="Q15" s="160" t="s">
        <v>1546</v>
      </c>
      <c r="R15" s="160" t="s">
        <v>1562</v>
      </c>
      <c r="S15" s="209" t="s">
        <v>1494</v>
      </c>
      <c r="T15" s="231" t="s">
        <v>1670</v>
      </c>
      <c r="U15" s="190" t="s">
        <v>2412</v>
      </c>
      <c r="V15" s="190"/>
      <c r="Z15" s="220"/>
      <c r="AA15" s="164">
        <f>IF(OR(J15="Fail",ISBLANK(J15)),INDEX('Issue Code Table'!C:C,MATCH(N:N,'Issue Code Table'!A:A,0)),IF(M15="Critical",6,IF(M15="Significant",5,IF(M15="Moderate",3,2))))</f>
        <v>2</v>
      </c>
    </row>
    <row r="16" spans="1:27" ht="152.25" customHeight="1" x14ac:dyDescent="0.2">
      <c r="A16" s="207" t="s">
        <v>1398</v>
      </c>
      <c r="B16" s="211" t="s">
        <v>344</v>
      </c>
      <c r="C16" s="211" t="s">
        <v>345</v>
      </c>
      <c r="D16" s="209" t="s">
        <v>19</v>
      </c>
      <c r="E16" s="210" t="s">
        <v>172</v>
      </c>
      <c r="F16" s="210" t="s">
        <v>1444</v>
      </c>
      <c r="G16" s="230" t="s">
        <v>2279</v>
      </c>
      <c r="H16" s="209" t="s">
        <v>295</v>
      </c>
      <c r="I16" s="160"/>
      <c r="J16" s="161"/>
      <c r="K16" s="209" t="s">
        <v>1091</v>
      </c>
      <c r="L16" s="190"/>
      <c r="M16" s="162" t="s">
        <v>269</v>
      </c>
      <c r="N16" s="196" t="s">
        <v>403</v>
      </c>
      <c r="O16" s="162" t="s">
        <v>1345</v>
      </c>
      <c r="P16" s="163"/>
      <c r="Q16" s="160" t="s">
        <v>1546</v>
      </c>
      <c r="R16" s="160" t="s">
        <v>1563</v>
      </c>
      <c r="S16" s="209" t="s">
        <v>1495</v>
      </c>
      <c r="T16" s="231" t="s">
        <v>2399</v>
      </c>
      <c r="U16" s="190" t="s">
        <v>2422</v>
      </c>
      <c r="V16" s="190"/>
      <c r="Z16" s="220"/>
      <c r="AA16" s="164">
        <f>IF(OR(J16="Fail",ISBLANK(J16)),INDEX('Issue Code Table'!C:C,MATCH(N:N,'Issue Code Table'!A:A,0)),IF(M16="Critical",6,IF(M16="Significant",5,IF(M16="Moderate",3,2))))</f>
        <v>4</v>
      </c>
    </row>
    <row r="17" spans="1:27" ht="152.25" customHeight="1" x14ac:dyDescent="0.2">
      <c r="A17" s="207" t="s">
        <v>1399</v>
      </c>
      <c r="B17" s="211" t="s">
        <v>348</v>
      </c>
      <c r="C17" s="211" t="s">
        <v>349</v>
      </c>
      <c r="D17" s="209" t="s">
        <v>19</v>
      </c>
      <c r="E17" s="210" t="s">
        <v>173</v>
      </c>
      <c r="F17" s="210" t="s">
        <v>208</v>
      </c>
      <c r="G17" s="230" t="s">
        <v>1635</v>
      </c>
      <c r="H17" s="209" t="s">
        <v>296</v>
      </c>
      <c r="I17" s="160"/>
      <c r="J17" s="161"/>
      <c r="K17" s="209" t="s">
        <v>1319</v>
      </c>
      <c r="L17" s="190"/>
      <c r="M17" s="162" t="s">
        <v>271</v>
      </c>
      <c r="N17" s="196" t="s">
        <v>458</v>
      </c>
      <c r="O17" s="162" t="s">
        <v>1346</v>
      </c>
      <c r="P17" s="163"/>
      <c r="Q17" s="160" t="s">
        <v>1547</v>
      </c>
      <c r="R17" s="160" t="s">
        <v>1564</v>
      </c>
      <c r="S17" s="209" t="s">
        <v>1496</v>
      </c>
      <c r="T17" s="231" t="s">
        <v>1671</v>
      </c>
      <c r="U17" s="190" t="s">
        <v>2478</v>
      </c>
      <c r="V17" s="190" t="s">
        <v>1359</v>
      </c>
      <c r="Z17" s="220"/>
      <c r="AA17" s="164">
        <f>IF(OR(J17="Fail",ISBLANK(J17)),INDEX('Issue Code Table'!C:C,MATCH(N:N,'Issue Code Table'!A:A,0)),IF(M17="Critical",6,IF(M17="Significant",5,IF(M17="Moderate",3,2))))</f>
        <v>7</v>
      </c>
    </row>
    <row r="18" spans="1:27" ht="152.25" customHeight="1" x14ac:dyDescent="0.2">
      <c r="A18" s="207" t="s">
        <v>1400</v>
      </c>
      <c r="B18" s="211" t="s">
        <v>350</v>
      </c>
      <c r="C18" s="211" t="s">
        <v>352</v>
      </c>
      <c r="D18" s="209" t="s">
        <v>19</v>
      </c>
      <c r="E18" s="210" t="s">
        <v>174</v>
      </c>
      <c r="F18" s="210" t="s">
        <v>209</v>
      </c>
      <c r="G18" s="230" t="s">
        <v>2489</v>
      </c>
      <c r="H18" s="231" t="s">
        <v>297</v>
      </c>
      <c r="I18" s="160"/>
      <c r="J18" s="161"/>
      <c r="K18" s="209" t="s">
        <v>1320</v>
      </c>
      <c r="L18" s="190" t="s">
        <v>1321</v>
      </c>
      <c r="M18" s="162" t="s">
        <v>271</v>
      </c>
      <c r="N18" s="196" t="s">
        <v>2492</v>
      </c>
      <c r="O18" s="197" t="s">
        <v>2491</v>
      </c>
      <c r="P18" s="163"/>
      <c r="Q18" s="160" t="s">
        <v>1547</v>
      </c>
      <c r="R18" s="160" t="s">
        <v>1565</v>
      </c>
      <c r="S18" s="209" t="s">
        <v>1497</v>
      </c>
      <c r="T18" s="230" t="s">
        <v>2493</v>
      </c>
      <c r="U18" s="190" t="s">
        <v>2494</v>
      </c>
      <c r="V18" s="190" t="s">
        <v>1360</v>
      </c>
      <c r="Z18" s="220"/>
      <c r="AA18" s="164" t="e">
        <f>IF(OR(J18="Fail",ISBLANK(J18)),INDEX('Issue Code Table'!C:C,MATCH(N:N,'Issue Code Table'!A:A,0)),IF(M18="Critical",6,IF(M18="Significant",5,IF(M18="Moderate",3,2))))</f>
        <v>#N/A</v>
      </c>
    </row>
    <row r="19" spans="1:27" ht="152.25" customHeight="1" x14ac:dyDescent="0.2">
      <c r="A19" s="207" t="s">
        <v>1401</v>
      </c>
      <c r="B19" s="211" t="s">
        <v>350</v>
      </c>
      <c r="C19" s="211" t="s">
        <v>352</v>
      </c>
      <c r="D19" s="209" t="s">
        <v>19</v>
      </c>
      <c r="E19" s="210" t="s">
        <v>175</v>
      </c>
      <c r="F19" s="210" t="s">
        <v>1636</v>
      </c>
      <c r="G19" s="230" t="s">
        <v>2278</v>
      </c>
      <c r="H19" s="209" t="s">
        <v>298</v>
      </c>
      <c r="I19" s="160"/>
      <c r="J19" s="161"/>
      <c r="K19" s="209" t="s">
        <v>1322</v>
      </c>
      <c r="L19" s="190"/>
      <c r="M19" s="162" t="s">
        <v>269</v>
      </c>
      <c r="N19" s="196" t="s">
        <v>548</v>
      </c>
      <c r="O19" s="162" t="s">
        <v>1107</v>
      </c>
      <c r="P19" s="163"/>
      <c r="Q19" s="160" t="s">
        <v>1547</v>
      </c>
      <c r="R19" s="160" t="s">
        <v>1566</v>
      </c>
      <c r="S19" s="209" t="s">
        <v>1498</v>
      </c>
      <c r="T19" s="231" t="s">
        <v>2229</v>
      </c>
      <c r="U19" s="190" t="s">
        <v>2259</v>
      </c>
      <c r="V19" s="192"/>
      <c r="Z19" s="220"/>
      <c r="AA19" s="164">
        <f>IF(OR(J19="Fail",ISBLANK(J19)),INDEX('Issue Code Table'!C:C,MATCH(N:N,'Issue Code Table'!A:A,0)),IF(M19="Critical",6,IF(M19="Significant",5,IF(M19="Moderate",3,2))))</f>
        <v>6</v>
      </c>
    </row>
    <row r="20" spans="1:27" ht="152.25" customHeight="1" x14ac:dyDescent="0.2">
      <c r="A20" s="207" t="s">
        <v>1402</v>
      </c>
      <c r="B20" s="211" t="s">
        <v>353</v>
      </c>
      <c r="C20" s="211" t="s">
        <v>354</v>
      </c>
      <c r="D20" s="209" t="s">
        <v>18</v>
      </c>
      <c r="E20" s="210" t="s">
        <v>1752</v>
      </c>
      <c r="F20" s="210" t="s">
        <v>1445</v>
      </c>
      <c r="G20" s="230" t="s">
        <v>1637</v>
      </c>
      <c r="H20" s="209" t="s">
        <v>299</v>
      </c>
      <c r="I20" s="160"/>
      <c r="J20" s="161"/>
      <c r="K20" s="209" t="s">
        <v>300</v>
      </c>
      <c r="L20" s="190"/>
      <c r="M20" s="162" t="s">
        <v>271</v>
      </c>
      <c r="N20" s="196" t="s">
        <v>439</v>
      </c>
      <c r="O20" s="162" t="s">
        <v>1108</v>
      </c>
      <c r="P20" s="163"/>
      <c r="Q20" s="160" t="s">
        <v>1547</v>
      </c>
      <c r="R20" s="160" t="s">
        <v>1567</v>
      </c>
      <c r="S20" s="209" t="s">
        <v>1499</v>
      </c>
      <c r="T20" s="231" t="s">
        <v>1944</v>
      </c>
      <c r="U20" s="190" t="s">
        <v>2087</v>
      </c>
      <c r="V20" s="190" t="s">
        <v>1361</v>
      </c>
      <c r="Z20" s="220"/>
      <c r="AA20" s="164">
        <f>IF(OR(J20="Fail",ISBLANK(J20)),INDEX('Issue Code Table'!C:C,MATCH(N:N,'Issue Code Table'!A:A,0)),IF(M20="Critical",6,IF(M20="Significant",5,IF(M20="Moderate",3,2))))</f>
        <v>5</v>
      </c>
    </row>
    <row r="21" spans="1:27" ht="152.25" customHeight="1" x14ac:dyDescent="0.2">
      <c r="A21" s="207" t="s">
        <v>1403</v>
      </c>
      <c r="B21" s="211" t="s">
        <v>355</v>
      </c>
      <c r="C21" s="211" t="s">
        <v>356</v>
      </c>
      <c r="D21" s="209" t="s">
        <v>19</v>
      </c>
      <c r="E21" s="210" t="s">
        <v>1781</v>
      </c>
      <c r="F21" s="210" t="s">
        <v>1446</v>
      </c>
      <c r="G21" s="230" t="s">
        <v>1638</v>
      </c>
      <c r="H21" s="209" t="s">
        <v>1622</v>
      </c>
      <c r="I21" s="160"/>
      <c r="J21" s="161"/>
      <c r="K21" s="209" t="s">
        <v>1700</v>
      </c>
      <c r="L21" s="190"/>
      <c r="M21" s="162" t="s">
        <v>271</v>
      </c>
      <c r="N21" s="196" t="s">
        <v>439</v>
      </c>
      <c r="O21" s="162" t="s">
        <v>1108</v>
      </c>
      <c r="P21" s="163"/>
      <c r="Q21" s="160" t="s">
        <v>1547</v>
      </c>
      <c r="R21" s="160" t="s">
        <v>1568</v>
      </c>
      <c r="S21" s="209" t="s">
        <v>1500</v>
      </c>
      <c r="T21" s="231" t="s">
        <v>2216</v>
      </c>
      <c r="U21" s="190" t="s">
        <v>2382</v>
      </c>
      <c r="V21" s="190" t="s">
        <v>1362</v>
      </c>
      <c r="Z21" s="220"/>
      <c r="AA21" s="164">
        <f>IF(OR(J21="Fail",ISBLANK(J21)),INDEX('Issue Code Table'!C:C,MATCH(N:N,'Issue Code Table'!A:A,0)),IF(M21="Critical",6,IF(M21="Significant",5,IF(M21="Moderate",3,2))))</f>
        <v>5</v>
      </c>
    </row>
    <row r="22" spans="1:27" ht="152.25" customHeight="1" x14ac:dyDescent="0.2">
      <c r="A22" s="207" t="s">
        <v>1404</v>
      </c>
      <c r="B22" s="213" t="s">
        <v>1612</v>
      </c>
      <c r="C22" s="213" t="s">
        <v>1613</v>
      </c>
      <c r="D22" s="209" t="s">
        <v>19</v>
      </c>
      <c r="E22" s="210" t="s">
        <v>1757</v>
      </c>
      <c r="F22" s="210" t="s">
        <v>1447</v>
      </c>
      <c r="G22" s="230" t="s">
        <v>1639</v>
      </c>
      <c r="H22" s="209" t="s">
        <v>1611</v>
      </c>
      <c r="I22" s="160"/>
      <c r="J22" s="161"/>
      <c r="K22" s="209" t="s">
        <v>448</v>
      </c>
      <c r="L22" s="190"/>
      <c r="M22" s="162" t="s">
        <v>271</v>
      </c>
      <c r="N22" s="196" t="s">
        <v>447</v>
      </c>
      <c r="O22" s="162" t="s">
        <v>1610</v>
      </c>
      <c r="P22" s="163"/>
      <c r="Q22" s="160" t="s">
        <v>1547</v>
      </c>
      <c r="R22" s="160" t="s">
        <v>1569</v>
      </c>
      <c r="S22" s="209" t="s">
        <v>1501</v>
      </c>
      <c r="T22" s="231" t="s">
        <v>2217</v>
      </c>
      <c r="U22" s="190" t="s">
        <v>2413</v>
      </c>
      <c r="V22" s="190" t="s">
        <v>2250</v>
      </c>
      <c r="Z22" s="220"/>
      <c r="AA22" s="164">
        <f>IF(OR(J22="Fail",ISBLANK(J22)),INDEX('Issue Code Table'!C:C,MATCH(N:N,'Issue Code Table'!A:A,0)),IF(M22="Critical",6,IF(M22="Significant",5,IF(M22="Moderate",3,2))))</f>
        <v>5</v>
      </c>
    </row>
    <row r="23" spans="1:27" ht="152.25" customHeight="1" x14ac:dyDescent="0.2">
      <c r="A23" s="207" t="s">
        <v>1405</v>
      </c>
      <c r="B23" s="208" t="s">
        <v>1617</v>
      </c>
      <c r="C23" s="208" t="s">
        <v>1618</v>
      </c>
      <c r="D23" s="209" t="s">
        <v>19</v>
      </c>
      <c r="E23" s="210" t="s">
        <v>1758</v>
      </c>
      <c r="F23" s="210" t="s">
        <v>1448</v>
      </c>
      <c r="G23" s="230" t="s">
        <v>1640</v>
      </c>
      <c r="H23" s="209" t="s">
        <v>1614</v>
      </c>
      <c r="I23" s="160"/>
      <c r="J23" s="161"/>
      <c r="K23" s="209" t="s">
        <v>1616</v>
      </c>
      <c r="L23" s="190"/>
      <c r="M23" s="162" t="s">
        <v>269</v>
      </c>
      <c r="N23" s="161" t="s">
        <v>419</v>
      </c>
      <c r="O23" s="199" t="s">
        <v>1615</v>
      </c>
      <c r="P23" s="163"/>
      <c r="Q23" s="160" t="s">
        <v>1547</v>
      </c>
      <c r="R23" s="160" t="s">
        <v>1570</v>
      </c>
      <c r="S23" s="209" t="s">
        <v>1502</v>
      </c>
      <c r="T23" s="231" t="s">
        <v>2218</v>
      </c>
      <c r="U23" s="190" t="s">
        <v>2411</v>
      </c>
      <c r="V23" s="190"/>
      <c r="Z23" s="220"/>
      <c r="AA23" s="164">
        <f>IF(OR(J23="Fail",ISBLANK(J23)),INDEX('Issue Code Table'!C:C,MATCH(N:N,'Issue Code Table'!A:A,0)),IF(M23="Critical",6,IF(M23="Significant",5,IF(M23="Moderate",3,2))))</f>
        <v>4</v>
      </c>
    </row>
    <row r="24" spans="1:27" ht="152.25" customHeight="1" x14ac:dyDescent="0.2">
      <c r="A24" s="207" t="s">
        <v>1406</v>
      </c>
      <c r="B24" s="211" t="s">
        <v>306</v>
      </c>
      <c r="C24" s="211" t="s">
        <v>307</v>
      </c>
      <c r="D24" s="209" t="s">
        <v>19</v>
      </c>
      <c r="E24" s="234" t="s">
        <v>2169</v>
      </c>
      <c r="F24" s="210" t="s">
        <v>1449</v>
      </c>
      <c r="G24" s="230" t="s">
        <v>1641</v>
      </c>
      <c r="H24" s="209" t="s">
        <v>1619</v>
      </c>
      <c r="I24" s="160"/>
      <c r="J24" s="161"/>
      <c r="K24" s="209" t="s">
        <v>1620</v>
      </c>
      <c r="L24" s="190"/>
      <c r="M24" s="162" t="s">
        <v>269</v>
      </c>
      <c r="N24" s="161" t="s">
        <v>872</v>
      </c>
      <c r="O24" s="199" t="s">
        <v>1621</v>
      </c>
      <c r="P24" s="163"/>
      <c r="Q24" s="160" t="s">
        <v>1548</v>
      </c>
      <c r="R24" s="160" t="s">
        <v>1571</v>
      </c>
      <c r="S24" s="209" t="s">
        <v>1503</v>
      </c>
      <c r="T24" s="231" t="s">
        <v>2219</v>
      </c>
      <c r="U24" s="209" t="s">
        <v>2495</v>
      </c>
      <c r="V24" s="190"/>
      <c r="Z24" s="220"/>
      <c r="AA24" s="164">
        <f>IF(OR(J24="Fail",ISBLANK(J24)),INDEX('Issue Code Table'!C:C,MATCH(N:N,'Issue Code Table'!A:A,0)),IF(M24="Critical",6,IF(M24="Significant",5,IF(M24="Moderate",3,2))))</f>
        <v>8</v>
      </c>
    </row>
    <row r="25" spans="1:27" ht="178.35" customHeight="1" x14ac:dyDescent="0.2">
      <c r="A25" s="207" t="s">
        <v>1407</v>
      </c>
      <c r="B25" s="211" t="s">
        <v>282</v>
      </c>
      <c r="C25" s="211" t="s">
        <v>283</v>
      </c>
      <c r="D25" s="209" t="s">
        <v>18</v>
      </c>
      <c r="E25" s="210" t="s">
        <v>176</v>
      </c>
      <c r="F25" s="210" t="s">
        <v>1450</v>
      </c>
      <c r="G25" s="230" t="s">
        <v>2277</v>
      </c>
      <c r="H25" s="209" t="s">
        <v>301</v>
      </c>
      <c r="I25" s="160"/>
      <c r="J25" s="161"/>
      <c r="K25" s="209" t="s">
        <v>1323</v>
      </c>
      <c r="L25" s="190" t="s">
        <v>1325</v>
      </c>
      <c r="M25" s="162" t="s">
        <v>269</v>
      </c>
      <c r="N25" s="196" t="s">
        <v>408</v>
      </c>
      <c r="O25" s="162" t="s">
        <v>384</v>
      </c>
      <c r="P25" s="163"/>
      <c r="Q25" s="160" t="s">
        <v>1548</v>
      </c>
      <c r="R25" s="160" t="s">
        <v>1572</v>
      </c>
      <c r="S25" s="209" t="s">
        <v>1504</v>
      </c>
      <c r="T25" s="231" t="s">
        <v>2220</v>
      </c>
      <c r="U25" s="190" t="s">
        <v>2415</v>
      </c>
      <c r="V25" s="193"/>
      <c r="Z25" s="220"/>
      <c r="AA25" s="164">
        <f>IF(OR(J25="Fail",ISBLANK(J25)),INDEX('Issue Code Table'!C:C,MATCH(N:N,'Issue Code Table'!A:A,0)),IF(M25="Critical",6,IF(M25="Significant",5,IF(M25="Moderate",3,2))))</f>
        <v>5</v>
      </c>
    </row>
    <row r="26" spans="1:27" ht="129.6" customHeight="1" x14ac:dyDescent="0.2">
      <c r="A26" s="207" t="s">
        <v>1408</v>
      </c>
      <c r="B26" s="211" t="s">
        <v>282</v>
      </c>
      <c r="C26" s="211" t="s">
        <v>283</v>
      </c>
      <c r="D26" s="209" t="s">
        <v>18</v>
      </c>
      <c r="E26" s="210" t="s">
        <v>177</v>
      </c>
      <c r="F26" s="210" t="s">
        <v>1451</v>
      </c>
      <c r="G26" s="230" t="s">
        <v>2276</v>
      </c>
      <c r="H26" s="209" t="s">
        <v>302</v>
      </c>
      <c r="I26" s="160"/>
      <c r="J26" s="161"/>
      <c r="K26" s="209" t="s">
        <v>1324</v>
      </c>
      <c r="L26" s="190" t="s">
        <v>1325</v>
      </c>
      <c r="M26" s="162" t="s">
        <v>269</v>
      </c>
      <c r="N26" s="196" t="s">
        <v>408</v>
      </c>
      <c r="O26" s="162" t="s">
        <v>384</v>
      </c>
      <c r="P26" s="163"/>
      <c r="Q26" s="160" t="s">
        <v>1548</v>
      </c>
      <c r="R26" s="160" t="s">
        <v>1573</v>
      </c>
      <c r="S26" s="209" t="s">
        <v>1505</v>
      </c>
      <c r="T26" s="231" t="s">
        <v>2221</v>
      </c>
      <c r="U26" s="190" t="s">
        <v>2414</v>
      </c>
      <c r="V26" s="192"/>
      <c r="Z26" s="220"/>
      <c r="AA26" s="164">
        <f>IF(OR(J26="Fail",ISBLANK(J26)),INDEX('Issue Code Table'!C:C,MATCH(N:N,'Issue Code Table'!A:A,0)),IF(M26="Critical",6,IF(M26="Significant",5,IF(M26="Moderate",3,2))))</f>
        <v>5</v>
      </c>
    </row>
    <row r="27" spans="1:27" ht="152.25" customHeight="1" x14ac:dyDescent="0.2">
      <c r="A27" s="207" t="s">
        <v>1409</v>
      </c>
      <c r="B27" s="211" t="s">
        <v>282</v>
      </c>
      <c r="C27" s="211" t="s">
        <v>283</v>
      </c>
      <c r="D27" s="209" t="s">
        <v>19</v>
      </c>
      <c r="E27" s="210" t="s">
        <v>178</v>
      </c>
      <c r="F27" s="210" t="s">
        <v>1452</v>
      </c>
      <c r="G27" s="230" t="s">
        <v>2274</v>
      </c>
      <c r="H27" s="209" t="s">
        <v>303</v>
      </c>
      <c r="I27" s="160"/>
      <c r="J27" s="161"/>
      <c r="K27" s="209" t="s">
        <v>2129</v>
      </c>
      <c r="L27" s="190"/>
      <c r="M27" s="162" t="s">
        <v>271</v>
      </c>
      <c r="N27" s="196" t="s">
        <v>439</v>
      </c>
      <c r="O27" s="162" t="s">
        <v>1108</v>
      </c>
      <c r="P27" s="163"/>
      <c r="Q27" s="160" t="s">
        <v>1548</v>
      </c>
      <c r="R27" s="160" t="s">
        <v>1574</v>
      </c>
      <c r="S27" s="209" t="s">
        <v>1506</v>
      </c>
      <c r="T27" s="231" t="s">
        <v>2324</v>
      </c>
      <c r="U27" s="190" t="s">
        <v>2416</v>
      </c>
      <c r="V27" s="190" t="s">
        <v>1362</v>
      </c>
      <c r="Z27" s="220"/>
      <c r="AA27" s="164">
        <f>IF(OR(J27="Fail",ISBLANK(J27)),INDEX('Issue Code Table'!C:C,MATCH(N:N,'Issue Code Table'!A:A,0)),IF(M27="Critical",6,IF(M27="Significant",5,IF(M27="Moderate",3,2))))</f>
        <v>5</v>
      </c>
    </row>
    <row r="28" spans="1:27" ht="152.25" customHeight="1" x14ac:dyDescent="0.2">
      <c r="A28" s="207" t="s">
        <v>1410</v>
      </c>
      <c r="B28" s="211" t="s">
        <v>282</v>
      </c>
      <c r="C28" s="211" t="s">
        <v>283</v>
      </c>
      <c r="D28" s="209" t="s">
        <v>19</v>
      </c>
      <c r="E28" s="210" t="s">
        <v>1759</v>
      </c>
      <c r="F28" s="210" t="s">
        <v>1453</v>
      </c>
      <c r="G28" s="230" t="s">
        <v>2275</v>
      </c>
      <c r="H28" s="209" t="s">
        <v>304</v>
      </c>
      <c r="I28" s="160"/>
      <c r="J28" s="161"/>
      <c r="K28" s="209" t="s">
        <v>305</v>
      </c>
      <c r="L28" s="190" t="s">
        <v>1326</v>
      </c>
      <c r="M28" s="162" t="s">
        <v>271</v>
      </c>
      <c r="N28" s="196" t="s">
        <v>408</v>
      </c>
      <c r="O28" s="162" t="s">
        <v>384</v>
      </c>
      <c r="P28" s="163"/>
      <c r="Q28" s="160" t="s">
        <v>1548</v>
      </c>
      <c r="R28" s="160" t="s">
        <v>1575</v>
      </c>
      <c r="S28" s="209" t="s">
        <v>1507</v>
      </c>
      <c r="T28" s="231" t="s">
        <v>2215</v>
      </c>
      <c r="U28" s="190" t="s">
        <v>2417</v>
      </c>
      <c r="V28" s="190" t="s">
        <v>1363</v>
      </c>
      <c r="Z28" s="220"/>
      <c r="AA28" s="164">
        <f>IF(OR(J28="Fail",ISBLANK(J28)),INDEX('Issue Code Table'!C:C,MATCH(N:N,'Issue Code Table'!A:A,0)),IF(M28="Critical",6,IF(M28="Significant",5,IF(M28="Moderate",3,2))))</f>
        <v>5</v>
      </c>
    </row>
    <row r="29" spans="1:27" ht="171" customHeight="1" x14ac:dyDescent="0.2">
      <c r="A29" s="207" t="s">
        <v>1411</v>
      </c>
      <c r="B29" s="211" t="s">
        <v>306</v>
      </c>
      <c r="C29" s="211" t="s">
        <v>307</v>
      </c>
      <c r="D29" s="209" t="s">
        <v>19</v>
      </c>
      <c r="E29" s="234" t="s">
        <v>1760</v>
      </c>
      <c r="F29" s="210" t="s">
        <v>1454</v>
      </c>
      <c r="G29" s="230" t="s">
        <v>2273</v>
      </c>
      <c r="H29" s="209" t="s">
        <v>1623</v>
      </c>
      <c r="I29" s="160"/>
      <c r="J29" s="161"/>
      <c r="K29" s="209" t="s">
        <v>1624</v>
      </c>
      <c r="L29" s="190"/>
      <c r="M29" s="162" t="s">
        <v>269</v>
      </c>
      <c r="N29" s="161" t="s">
        <v>410</v>
      </c>
      <c r="O29" s="197" t="s">
        <v>385</v>
      </c>
      <c r="P29" s="163"/>
      <c r="Q29" s="160" t="s">
        <v>1548</v>
      </c>
      <c r="R29" s="160" t="s">
        <v>1576</v>
      </c>
      <c r="S29" s="209" t="s">
        <v>1508</v>
      </c>
      <c r="T29" s="231" t="s">
        <v>2427</v>
      </c>
      <c r="U29" s="190" t="s">
        <v>2496</v>
      </c>
      <c r="V29" s="193"/>
      <c r="Z29" s="220"/>
      <c r="AA29" s="164">
        <f>IF(OR(J29="Fail",ISBLANK(J29)),INDEX('Issue Code Table'!C:C,MATCH(N:N,'Issue Code Table'!A:A,0)),IF(M29="Critical",6,IF(M29="Significant",5,IF(M29="Moderate",3,2))))</f>
        <v>4</v>
      </c>
    </row>
    <row r="30" spans="1:27" ht="272.25" customHeight="1" x14ac:dyDescent="0.2">
      <c r="A30" s="207" t="s">
        <v>1412</v>
      </c>
      <c r="B30" s="211" t="s">
        <v>306</v>
      </c>
      <c r="C30" s="211" t="s">
        <v>307</v>
      </c>
      <c r="D30" s="209" t="s">
        <v>19</v>
      </c>
      <c r="E30" s="210" t="s">
        <v>2165</v>
      </c>
      <c r="F30" s="210" t="s">
        <v>1455</v>
      </c>
      <c r="G30" s="230" t="s">
        <v>2272</v>
      </c>
      <c r="H30" s="209" t="s">
        <v>1625</v>
      </c>
      <c r="I30" s="160"/>
      <c r="J30" s="161"/>
      <c r="K30" s="209" t="s">
        <v>1626</v>
      </c>
      <c r="L30" s="190"/>
      <c r="M30" s="162" t="s">
        <v>269</v>
      </c>
      <c r="N30" s="161" t="s">
        <v>410</v>
      </c>
      <c r="O30" s="197" t="s">
        <v>385</v>
      </c>
      <c r="P30" s="163"/>
      <c r="Q30" s="160" t="s">
        <v>1548</v>
      </c>
      <c r="R30" s="160" t="s">
        <v>1577</v>
      </c>
      <c r="S30" s="209" t="s">
        <v>1509</v>
      </c>
      <c r="T30" s="231" t="s">
        <v>1672</v>
      </c>
      <c r="U30" s="190" t="s">
        <v>2497</v>
      </c>
      <c r="V30" s="193"/>
      <c r="Z30" s="220"/>
      <c r="AA30" s="164">
        <f>IF(OR(J30="Fail",ISBLANK(J30)),INDEX('Issue Code Table'!C:C,MATCH(N:N,'Issue Code Table'!A:A,0)),IF(M30="Critical",6,IF(M30="Significant",5,IF(M30="Moderate",3,2))))</f>
        <v>4</v>
      </c>
    </row>
    <row r="31" spans="1:27" ht="152.25" customHeight="1" x14ac:dyDescent="0.2">
      <c r="A31" s="207" t="s">
        <v>1413</v>
      </c>
      <c r="B31" s="211" t="s">
        <v>355</v>
      </c>
      <c r="C31" s="211" t="s">
        <v>356</v>
      </c>
      <c r="D31" s="209" t="s">
        <v>19</v>
      </c>
      <c r="E31" s="210" t="s">
        <v>1761</v>
      </c>
      <c r="F31" s="210" t="s">
        <v>1456</v>
      </c>
      <c r="G31" s="230" t="s">
        <v>1657</v>
      </c>
      <c r="H31" s="209" t="s">
        <v>304</v>
      </c>
      <c r="I31" s="160"/>
      <c r="J31" s="161"/>
      <c r="K31" s="209" t="s">
        <v>2486</v>
      </c>
      <c r="L31" s="190" t="s">
        <v>1326</v>
      </c>
      <c r="M31" s="162" t="s">
        <v>271</v>
      </c>
      <c r="N31" s="196" t="s">
        <v>439</v>
      </c>
      <c r="O31" s="162" t="s">
        <v>1108</v>
      </c>
      <c r="P31" s="163"/>
      <c r="Q31" s="160" t="s">
        <v>1548</v>
      </c>
      <c r="R31" s="160">
        <v>5.0999999999999996</v>
      </c>
      <c r="S31" s="209" t="s">
        <v>1510</v>
      </c>
      <c r="T31" s="231" t="s">
        <v>2222</v>
      </c>
      <c r="U31" s="190" t="s">
        <v>2498</v>
      </c>
      <c r="V31" s="190" t="s">
        <v>1364</v>
      </c>
      <c r="Z31" s="220"/>
      <c r="AA31" s="164">
        <f>IF(OR(J31="Fail",ISBLANK(J31)),INDEX('Issue Code Table'!C:C,MATCH(N:N,'Issue Code Table'!A:A,0)),IF(M31="Critical",6,IF(M31="Significant",5,IF(M31="Moderate",3,2))))</f>
        <v>5</v>
      </c>
    </row>
    <row r="32" spans="1:27" ht="152.25" customHeight="1" x14ac:dyDescent="0.2">
      <c r="A32" s="207" t="s">
        <v>1414</v>
      </c>
      <c r="B32" s="211" t="s">
        <v>358</v>
      </c>
      <c r="C32" s="211" t="s">
        <v>359</v>
      </c>
      <c r="D32" s="209" t="s">
        <v>18</v>
      </c>
      <c r="E32" s="210" t="s">
        <v>1780</v>
      </c>
      <c r="F32" s="210" t="s">
        <v>1457</v>
      </c>
      <c r="G32" s="230" t="s">
        <v>1606</v>
      </c>
      <c r="H32" s="209" t="s">
        <v>309</v>
      </c>
      <c r="I32" s="160"/>
      <c r="J32" s="161"/>
      <c r="K32" s="209" t="s">
        <v>310</v>
      </c>
      <c r="L32" s="190"/>
      <c r="M32" s="162" t="s">
        <v>269</v>
      </c>
      <c r="N32" s="196" t="s">
        <v>544</v>
      </c>
      <c r="O32" s="162" t="s">
        <v>1109</v>
      </c>
      <c r="P32" s="163"/>
      <c r="Q32" s="160" t="s">
        <v>1549</v>
      </c>
      <c r="R32" s="160" t="s">
        <v>1578</v>
      </c>
      <c r="S32" s="209" t="s">
        <v>1511</v>
      </c>
      <c r="T32" s="231" t="s">
        <v>2230</v>
      </c>
      <c r="U32" s="190" t="s">
        <v>2409</v>
      </c>
      <c r="V32" s="190"/>
      <c r="Z32" s="220"/>
      <c r="AA32" s="164">
        <f>IF(OR(J32="Fail",ISBLANK(J32)),INDEX('Issue Code Table'!C:C,MATCH(N:N,'Issue Code Table'!A:A,0)),IF(M32="Critical",6,IF(M32="Significant",5,IF(M32="Moderate",3,2))))</f>
        <v>5</v>
      </c>
    </row>
    <row r="33" spans="1:27" ht="152.25" customHeight="1" x14ac:dyDescent="0.2">
      <c r="A33" s="207" t="s">
        <v>1415</v>
      </c>
      <c r="B33" s="211" t="s">
        <v>358</v>
      </c>
      <c r="C33" s="211" t="s">
        <v>359</v>
      </c>
      <c r="D33" s="209" t="s">
        <v>19</v>
      </c>
      <c r="E33" s="234" t="s">
        <v>2088</v>
      </c>
      <c r="F33" s="210" t="s">
        <v>1458</v>
      </c>
      <c r="G33" s="230" t="s">
        <v>2271</v>
      </c>
      <c r="H33" s="209" t="s">
        <v>1115</v>
      </c>
      <c r="I33" s="160"/>
      <c r="J33" s="161"/>
      <c r="K33" s="209" t="s">
        <v>1330</v>
      </c>
      <c r="L33" s="190"/>
      <c r="M33" s="162" t="s">
        <v>269</v>
      </c>
      <c r="N33" s="196" t="s">
        <v>544</v>
      </c>
      <c r="O33" s="162" t="s">
        <v>1109</v>
      </c>
      <c r="P33" s="163"/>
      <c r="Q33" s="160" t="s">
        <v>1549</v>
      </c>
      <c r="R33" s="160" t="s">
        <v>1579</v>
      </c>
      <c r="S33" s="209" t="s">
        <v>1512</v>
      </c>
      <c r="T33" s="231" t="s">
        <v>2231</v>
      </c>
      <c r="U33" s="190" t="s">
        <v>2257</v>
      </c>
      <c r="V33" s="190"/>
      <c r="Z33" s="220"/>
      <c r="AA33" s="164">
        <f>IF(OR(J33="Fail",ISBLANK(J33)),INDEX('Issue Code Table'!C:C,MATCH(N:N,'Issue Code Table'!A:A,0)),IF(M33="Critical",6,IF(M33="Significant",5,IF(M33="Moderate",3,2))))</f>
        <v>5</v>
      </c>
    </row>
    <row r="34" spans="1:27" ht="160.5" customHeight="1" x14ac:dyDescent="0.2">
      <c r="A34" s="207" t="s">
        <v>1416</v>
      </c>
      <c r="B34" s="211" t="s">
        <v>360</v>
      </c>
      <c r="C34" s="211" t="s">
        <v>361</v>
      </c>
      <c r="D34" s="209" t="s">
        <v>19</v>
      </c>
      <c r="E34" s="210" t="s">
        <v>1763</v>
      </c>
      <c r="F34" s="210" t="s">
        <v>1459</v>
      </c>
      <c r="G34" s="230" t="s">
        <v>1484</v>
      </c>
      <c r="H34" s="209" t="s">
        <v>311</v>
      </c>
      <c r="I34" s="160"/>
      <c r="J34" s="161"/>
      <c r="K34" s="209" t="s">
        <v>2233</v>
      </c>
      <c r="L34" s="190"/>
      <c r="M34" s="162" t="s">
        <v>269</v>
      </c>
      <c r="N34" s="196" t="s">
        <v>411</v>
      </c>
      <c r="O34" s="162" t="s">
        <v>386</v>
      </c>
      <c r="P34" s="163"/>
      <c r="Q34" s="160" t="s">
        <v>1549</v>
      </c>
      <c r="R34" s="160" t="s">
        <v>1580</v>
      </c>
      <c r="S34" s="209" t="s">
        <v>1513</v>
      </c>
      <c r="T34" s="231" t="s">
        <v>1684</v>
      </c>
      <c r="U34" s="214" t="s">
        <v>2161</v>
      </c>
      <c r="V34" s="192"/>
      <c r="Z34" s="220"/>
      <c r="AA34" s="164">
        <f>IF(OR(J34="Fail",ISBLANK(J34)),INDEX('Issue Code Table'!C:C,MATCH(N:N,'Issue Code Table'!A:A,0)),IF(M34="Critical",6,IF(M34="Significant",5,IF(M34="Moderate",3,2))))</f>
        <v>4</v>
      </c>
    </row>
    <row r="35" spans="1:27" ht="249" customHeight="1" x14ac:dyDescent="0.2">
      <c r="A35" s="207" t="s">
        <v>1417</v>
      </c>
      <c r="B35" s="211" t="s">
        <v>362</v>
      </c>
      <c r="C35" s="211" t="s">
        <v>363</v>
      </c>
      <c r="D35" s="209" t="s">
        <v>18</v>
      </c>
      <c r="E35" s="210" t="s">
        <v>1764</v>
      </c>
      <c r="F35" s="210" t="s">
        <v>1460</v>
      </c>
      <c r="G35" s="230" t="s">
        <v>2270</v>
      </c>
      <c r="H35" s="209" t="s">
        <v>312</v>
      </c>
      <c r="I35" s="160"/>
      <c r="J35" s="161"/>
      <c r="K35" s="209" t="s">
        <v>1086</v>
      </c>
      <c r="L35" s="190"/>
      <c r="M35" s="162" t="s">
        <v>271</v>
      </c>
      <c r="N35" s="196" t="s">
        <v>412</v>
      </c>
      <c r="O35" s="162" t="s">
        <v>387</v>
      </c>
      <c r="P35" s="163"/>
      <c r="Q35" s="160" t="s">
        <v>1550</v>
      </c>
      <c r="R35" s="160" t="s">
        <v>1581</v>
      </c>
      <c r="S35" s="209" t="s">
        <v>1514</v>
      </c>
      <c r="T35" s="231" t="s">
        <v>2223</v>
      </c>
      <c r="U35" s="190" t="s">
        <v>2421</v>
      </c>
      <c r="V35" s="190" t="s">
        <v>1788</v>
      </c>
      <c r="Z35" s="220"/>
      <c r="AA35" s="164">
        <f>IF(OR(J35="Fail",ISBLANK(J35)),INDEX('Issue Code Table'!C:C,MATCH(N:N,'Issue Code Table'!A:A,0)),IF(M35="Critical",6,IF(M35="Significant",5,IF(M35="Moderate",3,2))))</f>
        <v>5</v>
      </c>
    </row>
    <row r="36" spans="1:27" ht="152.25" customHeight="1" x14ac:dyDescent="0.2">
      <c r="A36" s="207" t="s">
        <v>1418</v>
      </c>
      <c r="B36" s="211" t="s">
        <v>362</v>
      </c>
      <c r="C36" s="211" t="s">
        <v>363</v>
      </c>
      <c r="D36" s="209" t="s">
        <v>18</v>
      </c>
      <c r="E36" s="210" t="s">
        <v>1765</v>
      </c>
      <c r="F36" s="210" t="s">
        <v>1461</v>
      </c>
      <c r="G36" s="230" t="s">
        <v>1658</v>
      </c>
      <c r="H36" s="209" t="s">
        <v>313</v>
      </c>
      <c r="I36" s="160"/>
      <c r="J36" s="161"/>
      <c r="K36" s="209" t="s">
        <v>1087</v>
      </c>
      <c r="L36" s="190"/>
      <c r="M36" s="162" t="s">
        <v>271</v>
      </c>
      <c r="N36" s="196" t="s">
        <v>412</v>
      </c>
      <c r="O36" s="162" t="s">
        <v>387</v>
      </c>
      <c r="P36" s="163"/>
      <c r="Q36" s="160" t="s">
        <v>1550</v>
      </c>
      <c r="R36" s="160" t="s">
        <v>1582</v>
      </c>
      <c r="S36" s="209" t="s">
        <v>1515</v>
      </c>
      <c r="T36" s="231" t="s">
        <v>2224</v>
      </c>
      <c r="U36" s="190" t="s">
        <v>2420</v>
      </c>
      <c r="V36" s="190" t="s">
        <v>1365</v>
      </c>
      <c r="Z36" s="220"/>
      <c r="AA36" s="164">
        <f>IF(OR(J36="Fail",ISBLANK(J36)),INDEX('Issue Code Table'!C:C,MATCH(N:N,'Issue Code Table'!A:A,0)),IF(M36="Critical",6,IF(M36="Significant",5,IF(M36="Moderate",3,2))))</f>
        <v>5</v>
      </c>
    </row>
    <row r="37" spans="1:27" ht="152.25" customHeight="1" x14ac:dyDescent="0.2">
      <c r="A37" s="207" t="s">
        <v>1419</v>
      </c>
      <c r="B37" s="211" t="s">
        <v>362</v>
      </c>
      <c r="C37" s="211" t="s">
        <v>363</v>
      </c>
      <c r="D37" s="209" t="s">
        <v>18</v>
      </c>
      <c r="E37" s="210" t="s">
        <v>1766</v>
      </c>
      <c r="F37" s="210" t="s">
        <v>1462</v>
      </c>
      <c r="G37" s="230" t="s">
        <v>1659</v>
      </c>
      <c r="H37" s="209" t="s">
        <v>2097</v>
      </c>
      <c r="I37" s="160"/>
      <c r="J37" s="161"/>
      <c r="K37" s="209" t="s">
        <v>1089</v>
      </c>
      <c r="L37" s="190"/>
      <c r="M37" s="162" t="s">
        <v>271</v>
      </c>
      <c r="N37" s="196" t="s">
        <v>412</v>
      </c>
      <c r="O37" s="162" t="s">
        <v>387</v>
      </c>
      <c r="P37" s="163"/>
      <c r="Q37" s="160" t="s">
        <v>1550</v>
      </c>
      <c r="R37" s="160" t="s">
        <v>1583</v>
      </c>
      <c r="S37" s="209" t="s">
        <v>1516</v>
      </c>
      <c r="T37" s="231" t="s">
        <v>2424</v>
      </c>
      <c r="U37" s="190" t="s">
        <v>2426</v>
      </c>
      <c r="V37" s="190" t="s">
        <v>1366</v>
      </c>
      <c r="Z37" s="220"/>
      <c r="AA37" s="164">
        <f>IF(OR(J37="Fail",ISBLANK(J37)),INDEX('Issue Code Table'!C:C,MATCH(N:N,'Issue Code Table'!A:A,0)),IF(M37="Critical",6,IF(M37="Significant",5,IF(M37="Moderate",3,2))))</f>
        <v>5</v>
      </c>
    </row>
    <row r="38" spans="1:27" ht="152.25" customHeight="1" x14ac:dyDescent="0.2">
      <c r="A38" s="207" t="s">
        <v>1420</v>
      </c>
      <c r="B38" s="211" t="s">
        <v>364</v>
      </c>
      <c r="C38" s="211" t="s">
        <v>365</v>
      </c>
      <c r="D38" s="209" t="s">
        <v>19</v>
      </c>
      <c r="E38" s="210" t="s">
        <v>1767</v>
      </c>
      <c r="F38" s="210" t="s">
        <v>1463</v>
      </c>
      <c r="G38" s="230" t="s">
        <v>1660</v>
      </c>
      <c r="H38" s="209" t="s">
        <v>314</v>
      </c>
      <c r="I38" s="160"/>
      <c r="J38" s="161"/>
      <c r="K38" s="209" t="s">
        <v>1332</v>
      </c>
      <c r="L38" s="190"/>
      <c r="M38" s="162" t="s">
        <v>269</v>
      </c>
      <c r="N38" s="196" t="s">
        <v>416</v>
      </c>
      <c r="O38" s="162" t="s">
        <v>1110</v>
      </c>
      <c r="P38" s="163"/>
      <c r="Q38" s="160" t="s">
        <v>1550</v>
      </c>
      <c r="R38" s="160" t="s">
        <v>1584</v>
      </c>
      <c r="S38" s="209" t="s">
        <v>1699</v>
      </c>
      <c r="T38" s="231" t="s">
        <v>2225</v>
      </c>
      <c r="U38" s="190" t="s">
        <v>2255</v>
      </c>
      <c r="V38" s="192"/>
      <c r="Z38" s="220"/>
      <c r="AA38" s="164">
        <f>IF(OR(J38="Fail",ISBLANK(J38)),INDEX('Issue Code Table'!C:C,MATCH(N:N,'Issue Code Table'!A:A,0)),IF(M38="Critical",6,IF(M38="Significant",5,IF(M38="Moderate",3,2))))</f>
        <v>5</v>
      </c>
    </row>
    <row r="39" spans="1:27" ht="152.25" customHeight="1" x14ac:dyDescent="0.2">
      <c r="A39" s="207" t="s">
        <v>1421</v>
      </c>
      <c r="B39" s="211" t="s">
        <v>364</v>
      </c>
      <c r="C39" s="211" t="s">
        <v>365</v>
      </c>
      <c r="D39" s="209" t="s">
        <v>19</v>
      </c>
      <c r="E39" s="210" t="s">
        <v>1768</v>
      </c>
      <c r="F39" s="210" t="s">
        <v>1464</v>
      </c>
      <c r="G39" s="230" t="s">
        <v>1660</v>
      </c>
      <c r="H39" s="209" t="s">
        <v>315</v>
      </c>
      <c r="I39" s="160"/>
      <c r="J39" s="161"/>
      <c r="K39" s="209" t="s">
        <v>316</v>
      </c>
      <c r="L39" s="190"/>
      <c r="M39" s="162" t="s">
        <v>269</v>
      </c>
      <c r="N39" s="196" t="s">
        <v>416</v>
      </c>
      <c r="O39" s="162" t="s">
        <v>1110</v>
      </c>
      <c r="P39" s="163"/>
      <c r="Q39" s="160" t="s">
        <v>1550</v>
      </c>
      <c r="R39" s="160" t="s">
        <v>1585</v>
      </c>
      <c r="S39" s="209" t="s">
        <v>1517</v>
      </c>
      <c r="T39" s="231" t="s">
        <v>2226</v>
      </c>
      <c r="U39" s="190" t="s">
        <v>2256</v>
      </c>
      <c r="V39" s="192"/>
      <c r="Z39" s="220"/>
      <c r="AA39" s="164">
        <f>IF(OR(J39="Fail",ISBLANK(J39)),INDEX('Issue Code Table'!C:C,MATCH(N:N,'Issue Code Table'!A:A,0)),IF(M39="Critical",6,IF(M39="Significant",5,IF(M39="Moderate",3,2))))</f>
        <v>5</v>
      </c>
    </row>
    <row r="40" spans="1:27" ht="152.25" customHeight="1" x14ac:dyDescent="0.2">
      <c r="A40" s="207" t="s">
        <v>1422</v>
      </c>
      <c r="B40" s="211" t="s">
        <v>364</v>
      </c>
      <c r="C40" s="211" t="s">
        <v>365</v>
      </c>
      <c r="D40" s="209" t="s">
        <v>19</v>
      </c>
      <c r="E40" s="210" t="s">
        <v>1769</v>
      </c>
      <c r="F40" s="210" t="s">
        <v>1465</v>
      </c>
      <c r="G40" s="230" t="s">
        <v>1661</v>
      </c>
      <c r="H40" s="209" t="s">
        <v>317</v>
      </c>
      <c r="I40" s="160"/>
      <c r="J40" s="161"/>
      <c r="K40" s="209" t="s">
        <v>1333</v>
      </c>
      <c r="L40" s="190"/>
      <c r="M40" s="162" t="s">
        <v>269</v>
      </c>
      <c r="N40" s="196" t="s">
        <v>416</v>
      </c>
      <c r="O40" s="162" t="s">
        <v>1110</v>
      </c>
      <c r="P40" s="163"/>
      <c r="Q40" s="160" t="s">
        <v>1550</v>
      </c>
      <c r="R40" s="160" t="s">
        <v>1586</v>
      </c>
      <c r="S40" s="209" t="s">
        <v>1518</v>
      </c>
      <c r="T40" s="231" t="s">
        <v>2227</v>
      </c>
      <c r="U40" s="190" t="s">
        <v>2254</v>
      </c>
      <c r="V40" s="190"/>
      <c r="Z40" s="220"/>
      <c r="AA40" s="164">
        <f>IF(OR(J40="Fail",ISBLANK(J40)),INDEX('Issue Code Table'!C:C,MATCH(N:N,'Issue Code Table'!A:A,0)),IF(M40="Critical",6,IF(M40="Significant",5,IF(M40="Moderate",3,2))))</f>
        <v>5</v>
      </c>
    </row>
    <row r="41" spans="1:27" ht="152.25" customHeight="1" x14ac:dyDescent="0.2">
      <c r="A41" s="207" t="s">
        <v>1423</v>
      </c>
      <c r="B41" s="211" t="s">
        <v>366</v>
      </c>
      <c r="C41" s="211" t="s">
        <v>367</v>
      </c>
      <c r="D41" s="209" t="s">
        <v>18</v>
      </c>
      <c r="E41" s="210" t="s">
        <v>1771</v>
      </c>
      <c r="F41" s="210" t="s">
        <v>1466</v>
      </c>
      <c r="G41" s="230" t="s">
        <v>1656</v>
      </c>
      <c r="H41" s="209" t="s">
        <v>318</v>
      </c>
      <c r="I41" s="160"/>
      <c r="J41" s="161"/>
      <c r="K41" s="209" t="s">
        <v>319</v>
      </c>
      <c r="L41" s="190"/>
      <c r="M41" s="162" t="s">
        <v>377</v>
      </c>
      <c r="N41" s="196" t="s">
        <v>392</v>
      </c>
      <c r="O41" s="162" t="s">
        <v>388</v>
      </c>
      <c r="P41" s="163"/>
      <c r="Q41" s="160" t="s">
        <v>1538</v>
      </c>
      <c r="R41" s="160" t="s">
        <v>146</v>
      </c>
      <c r="S41" s="209" t="s">
        <v>1519</v>
      </c>
      <c r="T41" s="231" t="s">
        <v>1673</v>
      </c>
      <c r="U41" s="209" t="s">
        <v>1673</v>
      </c>
      <c r="V41" s="190"/>
      <c r="Z41" s="220"/>
      <c r="AA41" s="164">
        <f>IF(OR(J41="Fail",ISBLANK(J41)),INDEX('Issue Code Table'!C:C,MATCH(N:N,'Issue Code Table'!A:A,0)),IF(M41="Critical",6,IF(M41="Significant",5,IF(M41="Moderate",3,2))))</f>
        <v>2</v>
      </c>
    </row>
    <row r="42" spans="1:27" ht="152.25" customHeight="1" x14ac:dyDescent="0.2">
      <c r="A42" s="207" t="s">
        <v>1424</v>
      </c>
      <c r="B42" s="211" t="s">
        <v>342</v>
      </c>
      <c r="C42" s="211" t="s">
        <v>343</v>
      </c>
      <c r="D42" s="209" t="s">
        <v>19</v>
      </c>
      <c r="E42" s="210" t="s">
        <v>1770</v>
      </c>
      <c r="F42" s="210" t="s">
        <v>1467</v>
      </c>
      <c r="G42" s="230" t="s">
        <v>1649</v>
      </c>
      <c r="H42" s="209" t="s">
        <v>322</v>
      </c>
      <c r="I42" s="160"/>
      <c r="J42" s="161"/>
      <c r="K42" s="209" t="s">
        <v>1336</v>
      </c>
      <c r="L42" s="190"/>
      <c r="M42" s="162" t="s">
        <v>271</v>
      </c>
      <c r="N42" s="196" t="s">
        <v>413</v>
      </c>
      <c r="O42" s="162" t="s">
        <v>390</v>
      </c>
      <c r="P42" s="163"/>
      <c r="Q42" s="160" t="s">
        <v>1539</v>
      </c>
      <c r="R42" s="160" t="s">
        <v>1587</v>
      </c>
      <c r="S42" s="209" t="s">
        <v>1520</v>
      </c>
      <c r="T42" s="231" t="s">
        <v>2228</v>
      </c>
      <c r="U42" s="209" t="s">
        <v>2244</v>
      </c>
      <c r="V42" s="190" t="s">
        <v>2243</v>
      </c>
      <c r="Z42" s="220"/>
      <c r="AA42" s="164">
        <f>IF(OR(J42="Fail",ISBLANK(J42)),INDEX('Issue Code Table'!C:C,MATCH(N:N,'Issue Code Table'!A:A,0)),IF(M42="Critical",6,IF(M42="Significant",5,IF(M42="Moderate",3,2))))</f>
        <v>6</v>
      </c>
    </row>
    <row r="43" spans="1:27" ht="152.25" customHeight="1" x14ac:dyDescent="0.2">
      <c r="A43" s="207" t="s">
        <v>1425</v>
      </c>
      <c r="B43" s="211" t="s">
        <v>369</v>
      </c>
      <c r="C43" s="211" t="s">
        <v>370</v>
      </c>
      <c r="D43" s="209" t="s">
        <v>19</v>
      </c>
      <c r="E43" s="210" t="s">
        <v>1772</v>
      </c>
      <c r="F43" s="210" t="s">
        <v>1468</v>
      </c>
      <c r="G43" s="230" t="s">
        <v>1650</v>
      </c>
      <c r="H43" s="209" t="s">
        <v>323</v>
      </c>
      <c r="I43" s="160"/>
      <c r="J43" s="161"/>
      <c r="K43" s="209" t="s">
        <v>1337</v>
      </c>
      <c r="L43" s="190" t="s">
        <v>1338</v>
      </c>
      <c r="M43" s="162" t="s">
        <v>271</v>
      </c>
      <c r="N43" s="196" t="s">
        <v>1112</v>
      </c>
      <c r="O43" s="162" t="s">
        <v>1111</v>
      </c>
      <c r="P43" s="163"/>
      <c r="Q43" s="160" t="s">
        <v>1539</v>
      </c>
      <c r="R43" s="160" t="s">
        <v>1588</v>
      </c>
      <c r="S43" s="209" t="s">
        <v>1520</v>
      </c>
      <c r="T43" s="231" t="s">
        <v>1674</v>
      </c>
      <c r="U43" s="209" t="s">
        <v>2239</v>
      </c>
      <c r="V43" s="190" t="s">
        <v>2240</v>
      </c>
      <c r="Z43" s="220"/>
      <c r="AA43" s="164" t="e">
        <f>IF(OR(J43="Fail",ISBLANK(J43)),INDEX('Issue Code Table'!C:C,MATCH(N:N,'Issue Code Table'!A:A,0)),IF(M43="Critical",6,IF(M43="Significant",5,IF(M43="Moderate",3,2))))</f>
        <v>#N/A</v>
      </c>
    </row>
    <row r="44" spans="1:27" ht="152.25" customHeight="1" x14ac:dyDescent="0.2">
      <c r="A44" s="207" t="s">
        <v>1426</v>
      </c>
      <c r="B44" s="211" t="s">
        <v>371</v>
      </c>
      <c r="C44" s="211" t="s">
        <v>372</v>
      </c>
      <c r="D44" s="209" t="s">
        <v>18</v>
      </c>
      <c r="E44" s="210" t="s">
        <v>1773</v>
      </c>
      <c r="F44" s="210" t="s">
        <v>1469</v>
      </c>
      <c r="G44" s="230" t="s">
        <v>1651</v>
      </c>
      <c r="H44" s="209" t="s">
        <v>324</v>
      </c>
      <c r="I44" s="160"/>
      <c r="J44" s="161"/>
      <c r="K44" s="209" t="s">
        <v>1339</v>
      </c>
      <c r="L44" s="190"/>
      <c r="M44" s="162" t="s">
        <v>271</v>
      </c>
      <c r="N44" s="196" t="s">
        <v>415</v>
      </c>
      <c r="O44" s="162" t="s">
        <v>391</v>
      </c>
      <c r="P44" s="163"/>
      <c r="Q44" s="160" t="s">
        <v>1539</v>
      </c>
      <c r="R44" s="160" t="s">
        <v>1589</v>
      </c>
      <c r="S44" s="209" t="s">
        <v>1520</v>
      </c>
      <c r="T44" s="231" t="s">
        <v>1675</v>
      </c>
      <c r="U44" s="209" t="s">
        <v>2242</v>
      </c>
      <c r="V44" s="190" t="s">
        <v>2241</v>
      </c>
      <c r="Z44" s="220"/>
      <c r="AA44" s="164">
        <f>IF(OR(J44="Fail",ISBLANK(J44)),INDEX('Issue Code Table'!C:C,MATCH(N:N,'Issue Code Table'!A:A,0)),IF(M44="Critical",6,IF(M44="Significant",5,IF(M44="Moderate",3,2))))</f>
        <v>5</v>
      </c>
    </row>
    <row r="45" spans="1:27" ht="152.25" customHeight="1" x14ac:dyDescent="0.2">
      <c r="A45" s="207" t="s">
        <v>1427</v>
      </c>
      <c r="B45" s="211" t="s">
        <v>355</v>
      </c>
      <c r="C45" s="211" t="s">
        <v>356</v>
      </c>
      <c r="D45" s="209" t="s">
        <v>18</v>
      </c>
      <c r="E45" s="210" t="s">
        <v>1774</v>
      </c>
      <c r="F45" s="210" t="s">
        <v>1470</v>
      </c>
      <c r="G45" s="230" t="s">
        <v>1652</v>
      </c>
      <c r="H45" s="209" t="s">
        <v>325</v>
      </c>
      <c r="I45" s="160"/>
      <c r="J45" s="161"/>
      <c r="K45" s="209" t="s">
        <v>337</v>
      </c>
      <c r="L45" s="190"/>
      <c r="M45" s="162" t="s">
        <v>269</v>
      </c>
      <c r="N45" s="196" t="s">
        <v>393</v>
      </c>
      <c r="O45" s="162" t="s">
        <v>389</v>
      </c>
      <c r="P45" s="163"/>
      <c r="Q45" s="160" t="s">
        <v>1539</v>
      </c>
      <c r="R45" s="160" t="s">
        <v>1590</v>
      </c>
      <c r="S45" s="209" t="s">
        <v>1520</v>
      </c>
      <c r="T45" s="231" t="s">
        <v>1676</v>
      </c>
      <c r="U45" s="209" t="s">
        <v>1676</v>
      </c>
      <c r="V45" s="190"/>
      <c r="Z45" s="220"/>
      <c r="AA45" s="164">
        <f>IF(OR(J45="Fail",ISBLANK(J45)),INDEX('Issue Code Table'!C:C,MATCH(N:N,'Issue Code Table'!A:A,0)),IF(M45="Critical",6,IF(M45="Significant",5,IF(M45="Moderate",3,2))))</f>
        <v>4</v>
      </c>
    </row>
    <row r="46" spans="1:27" ht="152.25" customHeight="1" x14ac:dyDescent="0.2">
      <c r="A46" s="207" t="s">
        <v>1428</v>
      </c>
      <c r="B46" s="211" t="s">
        <v>351</v>
      </c>
      <c r="C46" s="211" t="s">
        <v>368</v>
      </c>
      <c r="D46" s="209" t="s">
        <v>18</v>
      </c>
      <c r="E46" s="210" t="s">
        <v>1779</v>
      </c>
      <c r="F46" s="210" t="s">
        <v>1471</v>
      </c>
      <c r="G46" s="230" t="s">
        <v>1653</v>
      </c>
      <c r="H46" s="209" t="s">
        <v>340</v>
      </c>
      <c r="I46" s="160"/>
      <c r="J46" s="161"/>
      <c r="K46" s="209" t="s">
        <v>341</v>
      </c>
      <c r="L46" s="190"/>
      <c r="M46" s="162" t="s">
        <v>269</v>
      </c>
      <c r="N46" s="196" t="s">
        <v>393</v>
      </c>
      <c r="O46" s="162" t="s">
        <v>389</v>
      </c>
      <c r="P46" s="163"/>
      <c r="Q46" s="160" t="s">
        <v>1539</v>
      </c>
      <c r="R46" s="160" t="s">
        <v>147</v>
      </c>
      <c r="S46" s="209" t="s">
        <v>1521</v>
      </c>
      <c r="T46" s="231" t="s">
        <v>1677</v>
      </c>
      <c r="U46" s="209" t="s">
        <v>1677</v>
      </c>
      <c r="V46" s="190"/>
      <c r="Z46" s="220"/>
      <c r="AA46" s="164">
        <f>IF(OR(J46="Fail",ISBLANK(J46)),INDEX('Issue Code Table'!C:C,MATCH(N:N,'Issue Code Table'!A:A,0)),IF(M46="Critical",6,IF(M46="Significant",5,IF(M46="Moderate",3,2))))</f>
        <v>4</v>
      </c>
    </row>
    <row r="47" spans="1:27" ht="152.25" customHeight="1" x14ac:dyDescent="0.2">
      <c r="A47" s="207" t="s">
        <v>1429</v>
      </c>
      <c r="B47" s="211" t="s">
        <v>351</v>
      </c>
      <c r="C47" s="211" t="s">
        <v>368</v>
      </c>
      <c r="D47" s="209" t="s">
        <v>18</v>
      </c>
      <c r="E47" s="210" t="s">
        <v>1755</v>
      </c>
      <c r="F47" s="210" t="s">
        <v>1472</v>
      </c>
      <c r="G47" s="230" t="s">
        <v>1654</v>
      </c>
      <c r="H47" s="209" t="s">
        <v>338</v>
      </c>
      <c r="I47" s="160"/>
      <c r="J47" s="161"/>
      <c r="K47" s="209" t="s">
        <v>339</v>
      </c>
      <c r="L47" s="190"/>
      <c r="M47" s="162" t="s">
        <v>269</v>
      </c>
      <c r="N47" s="196" t="s">
        <v>393</v>
      </c>
      <c r="O47" s="162" t="s">
        <v>389</v>
      </c>
      <c r="P47" s="163"/>
      <c r="Q47" s="160" t="s">
        <v>1539</v>
      </c>
      <c r="R47" s="160" t="s">
        <v>148</v>
      </c>
      <c r="S47" s="209" t="s">
        <v>1522</v>
      </c>
      <c r="T47" s="231" t="s">
        <v>1678</v>
      </c>
      <c r="U47" s="190" t="s">
        <v>2407</v>
      </c>
      <c r="V47" s="190"/>
      <c r="Z47" s="220"/>
      <c r="AA47" s="164">
        <f>IF(OR(J47="Fail",ISBLANK(J47)),INDEX('Issue Code Table'!C:C,MATCH(N:N,'Issue Code Table'!A:A,0)),IF(M47="Critical",6,IF(M47="Significant",5,IF(M47="Moderate",3,2))))</f>
        <v>4</v>
      </c>
    </row>
    <row r="48" spans="1:27" ht="152.25" customHeight="1" x14ac:dyDescent="0.2">
      <c r="A48" s="207" t="s">
        <v>1430</v>
      </c>
      <c r="B48" s="211" t="s">
        <v>282</v>
      </c>
      <c r="C48" s="211" t="s">
        <v>283</v>
      </c>
      <c r="D48" s="209" t="s">
        <v>19</v>
      </c>
      <c r="E48" s="222" t="s">
        <v>187</v>
      </c>
      <c r="F48" s="210" t="s">
        <v>1473</v>
      </c>
      <c r="G48" s="230" t="s">
        <v>1655</v>
      </c>
      <c r="H48" s="209" t="s">
        <v>320</v>
      </c>
      <c r="I48" s="160"/>
      <c r="J48" s="161"/>
      <c r="K48" s="209" t="s">
        <v>1334</v>
      </c>
      <c r="L48" s="190"/>
      <c r="M48" s="162" t="s">
        <v>271</v>
      </c>
      <c r="N48" s="196" t="s">
        <v>394</v>
      </c>
      <c r="O48" s="162" t="s">
        <v>381</v>
      </c>
      <c r="P48" s="163"/>
      <c r="Q48" s="160" t="s">
        <v>1540</v>
      </c>
      <c r="R48" s="160" t="s">
        <v>149</v>
      </c>
      <c r="S48" s="209" t="s">
        <v>1523</v>
      </c>
      <c r="T48" s="231" t="s">
        <v>1679</v>
      </c>
      <c r="U48" s="190" t="s">
        <v>2406</v>
      </c>
      <c r="V48" s="190" t="s">
        <v>1367</v>
      </c>
      <c r="Z48" s="220"/>
      <c r="AA48" s="164">
        <f>IF(OR(J48="Fail",ISBLANK(J48)),INDEX('Issue Code Table'!C:C,MATCH(N:N,'Issue Code Table'!A:A,0)),IF(M48="Critical",6,IF(M48="Significant",5,IF(M48="Moderate",3,2))))</f>
        <v>5</v>
      </c>
    </row>
    <row r="49" spans="1:27" ht="152.25" customHeight="1" x14ac:dyDescent="0.2">
      <c r="A49" s="207" t="s">
        <v>1431</v>
      </c>
      <c r="B49" s="211" t="s">
        <v>355</v>
      </c>
      <c r="C49" s="211" t="s">
        <v>356</v>
      </c>
      <c r="D49" s="209" t="s">
        <v>19</v>
      </c>
      <c r="E49" s="222" t="s">
        <v>188</v>
      </c>
      <c r="F49" s="210" t="s">
        <v>1474</v>
      </c>
      <c r="G49" s="230" t="s">
        <v>1648</v>
      </c>
      <c r="H49" s="209" t="s">
        <v>321</v>
      </c>
      <c r="I49" s="160"/>
      <c r="J49" s="161"/>
      <c r="K49" s="209" t="s">
        <v>1335</v>
      </c>
      <c r="L49" s="190"/>
      <c r="M49" s="162" t="s">
        <v>271</v>
      </c>
      <c r="N49" s="196" t="s">
        <v>439</v>
      </c>
      <c r="O49" s="162" t="s">
        <v>1108</v>
      </c>
      <c r="P49" s="163"/>
      <c r="Q49" s="160" t="s">
        <v>1540</v>
      </c>
      <c r="R49" s="160" t="s">
        <v>150</v>
      </c>
      <c r="S49" s="209" t="s">
        <v>1524</v>
      </c>
      <c r="T49" s="231" t="s">
        <v>1680</v>
      </c>
      <c r="U49" s="190" t="s">
        <v>2405</v>
      </c>
      <c r="V49" s="190" t="s">
        <v>1368</v>
      </c>
      <c r="Z49" s="220"/>
      <c r="AA49" s="164">
        <f>IF(OR(J49="Fail",ISBLANK(J49)),INDEX('Issue Code Table'!C:C,MATCH(N:N,'Issue Code Table'!A:A,0)),IF(M49="Critical",6,IF(M49="Significant",5,IF(M49="Moderate",3,2))))</f>
        <v>5</v>
      </c>
    </row>
    <row r="50" spans="1:27" ht="152.25" customHeight="1" x14ac:dyDescent="0.2">
      <c r="A50" s="207" t="s">
        <v>1432</v>
      </c>
      <c r="B50" s="211" t="s">
        <v>342</v>
      </c>
      <c r="C50" s="211" t="s">
        <v>343</v>
      </c>
      <c r="D50" s="209" t="s">
        <v>19</v>
      </c>
      <c r="E50" s="210" t="s">
        <v>189</v>
      </c>
      <c r="F50" s="210" t="s">
        <v>1475</v>
      </c>
      <c r="G50" s="230" t="s">
        <v>1647</v>
      </c>
      <c r="H50" s="209" t="s">
        <v>322</v>
      </c>
      <c r="I50" s="160"/>
      <c r="J50" s="161"/>
      <c r="K50" s="209" t="s">
        <v>1336</v>
      </c>
      <c r="L50" s="190"/>
      <c r="M50" s="162" t="s">
        <v>271</v>
      </c>
      <c r="N50" s="196" t="s">
        <v>413</v>
      </c>
      <c r="O50" s="162" t="s">
        <v>390</v>
      </c>
      <c r="P50" s="163"/>
      <c r="Q50" s="160" t="s">
        <v>1540</v>
      </c>
      <c r="R50" s="160" t="s">
        <v>151</v>
      </c>
      <c r="S50" s="209" t="s">
        <v>1525</v>
      </c>
      <c r="T50" s="231" t="s">
        <v>1681</v>
      </c>
      <c r="U50" s="190" t="s">
        <v>2301</v>
      </c>
      <c r="V50" s="190" t="s">
        <v>1369</v>
      </c>
      <c r="Z50" s="220"/>
      <c r="AA50" s="164">
        <f>IF(OR(J50="Fail",ISBLANK(J50)),INDEX('Issue Code Table'!C:C,MATCH(N:N,'Issue Code Table'!A:A,0)),IF(M50="Critical",6,IF(M50="Significant",5,IF(M50="Moderate",3,2))))</f>
        <v>6</v>
      </c>
    </row>
    <row r="51" spans="1:27" ht="152.25" customHeight="1" x14ac:dyDescent="0.2">
      <c r="A51" s="207" t="s">
        <v>1433</v>
      </c>
      <c r="B51" s="211" t="s">
        <v>369</v>
      </c>
      <c r="C51" s="211" t="s">
        <v>370</v>
      </c>
      <c r="D51" s="209" t="s">
        <v>19</v>
      </c>
      <c r="E51" s="210" t="s">
        <v>190</v>
      </c>
      <c r="F51" s="210" t="s">
        <v>1476</v>
      </c>
      <c r="G51" s="230" t="s">
        <v>1646</v>
      </c>
      <c r="H51" s="209" t="s">
        <v>323</v>
      </c>
      <c r="I51" s="160"/>
      <c r="J51" s="161"/>
      <c r="K51" s="209" t="s">
        <v>1337</v>
      </c>
      <c r="L51" s="190" t="s">
        <v>1338</v>
      </c>
      <c r="M51" s="162" t="s">
        <v>271</v>
      </c>
      <c r="N51" s="196" t="s">
        <v>1112</v>
      </c>
      <c r="O51" s="162" t="s">
        <v>1111</v>
      </c>
      <c r="P51" s="163"/>
      <c r="Q51" s="160" t="s">
        <v>1540</v>
      </c>
      <c r="R51" s="160" t="s">
        <v>152</v>
      </c>
      <c r="S51" s="209" t="s">
        <v>1526</v>
      </c>
      <c r="T51" s="231" t="s">
        <v>1682</v>
      </c>
      <c r="U51" s="190" t="s">
        <v>2404</v>
      </c>
      <c r="V51" s="190" t="s">
        <v>1370</v>
      </c>
      <c r="Z51" s="220"/>
      <c r="AA51" s="164" t="e">
        <f>IF(OR(J51="Fail",ISBLANK(J51)),INDEX('Issue Code Table'!C:C,MATCH(N:N,'Issue Code Table'!A:A,0)),IF(M51="Critical",6,IF(M51="Significant",5,IF(M51="Moderate",3,2))))</f>
        <v>#N/A</v>
      </c>
    </row>
    <row r="52" spans="1:27" ht="152.25" customHeight="1" x14ac:dyDescent="0.2">
      <c r="A52" s="207" t="s">
        <v>1434</v>
      </c>
      <c r="B52" s="211" t="s">
        <v>371</v>
      </c>
      <c r="C52" s="211" t="s">
        <v>372</v>
      </c>
      <c r="D52" s="209" t="s">
        <v>19</v>
      </c>
      <c r="E52" s="210" t="s">
        <v>191</v>
      </c>
      <c r="F52" s="210" t="s">
        <v>1477</v>
      </c>
      <c r="G52" s="230" t="s">
        <v>1645</v>
      </c>
      <c r="H52" s="209" t="s">
        <v>324</v>
      </c>
      <c r="I52" s="160"/>
      <c r="J52" s="161"/>
      <c r="K52" s="209" t="s">
        <v>1339</v>
      </c>
      <c r="L52" s="190"/>
      <c r="M52" s="162" t="s">
        <v>271</v>
      </c>
      <c r="N52" s="196" t="s">
        <v>415</v>
      </c>
      <c r="O52" s="162" t="s">
        <v>391</v>
      </c>
      <c r="P52" s="163"/>
      <c r="Q52" s="160" t="s">
        <v>1541</v>
      </c>
      <c r="R52" s="160" t="s">
        <v>153</v>
      </c>
      <c r="S52" s="209" t="s">
        <v>1686</v>
      </c>
      <c r="T52" s="231" t="s">
        <v>1685</v>
      </c>
      <c r="U52" s="190" t="s">
        <v>2403</v>
      </c>
      <c r="V52" s="190" t="s">
        <v>1371</v>
      </c>
      <c r="Z52" s="221"/>
      <c r="AA52" s="164">
        <f>IF(OR(J52="Fail",ISBLANK(J52)),INDEX('Issue Code Table'!C:C,MATCH(N:N,'Issue Code Table'!A:A,0)),IF(M52="Critical",6,IF(M52="Significant",5,IF(M52="Moderate",3,2))))</f>
        <v>5</v>
      </c>
    </row>
    <row r="53" spans="1:27" ht="152.25" customHeight="1" x14ac:dyDescent="0.2">
      <c r="A53" s="207" t="s">
        <v>1435</v>
      </c>
      <c r="B53" s="211" t="s">
        <v>371</v>
      </c>
      <c r="C53" s="211" t="s">
        <v>372</v>
      </c>
      <c r="D53" s="209" t="s">
        <v>18</v>
      </c>
      <c r="E53" s="210" t="s">
        <v>1777</v>
      </c>
      <c r="F53" s="210" t="s">
        <v>1478</v>
      </c>
      <c r="G53" s="230" t="s">
        <v>1642</v>
      </c>
      <c r="H53" s="209" t="s">
        <v>1627</v>
      </c>
      <c r="I53" s="160"/>
      <c r="J53" s="161"/>
      <c r="K53" s="209" t="s">
        <v>1630</v>
      </c>
      <c r="L53" s="190"/>
      <c r="M53" s="162" t="s">
        <v>271</v>
      </c>
      <c r="N53" s="196" t="s">
        <v>415</v>
      </c>
      <c r="O53" s="162" t="s">
        <v>391</v>
      </c>
      <c r="P53" s="163"/>
      <c r="Q53" s="160" t="s">
        <v>1541</v>
      </c>
      <c r="R53" s="160" t="s">
        <v>1591</v>
      </c>
      <c r="S53" s="209" t="s">
        <v>1527</v>
      </c>
      <c r="T53" s="231" t="s">
        <v>1687</v>
      </c>
      <c r="U53" s="190" t="s">
        <v>2249</v>
      </c>
      <c r="V53" s="190" t="s">
        <v>1786</v>
      </c>
      <c r="Z53" s="221"/>
      <c r="AA53" s="164">
        <f>IF(OR(J53="Fail",ISBLANK(J53)),INDEX('Issue Code Table'!C:C,MATCH(N:N,'Issue Code Table'!A:A,0)),IF(M53="Critical",6,IF(M53="Significant",5,IF(M53="Moderate",3,2))))</f>
        <v>5</v>
      </c>
    </row>
    <row r="54" spans="1:27" ht="152.25" customHeight="1" x14ac:dyDescent="0.2">
      <c r="A54" s="207" t="s">
        <v>1537</v>
      </c>
      <c r="B54" s="211" t="s">
        <v>371</v>
      </c>
      <c r="C54" s="211" t="s">
        <v>372</v>
      </c>
      <c r="D54" s="209" t="s">
        <v>18</v>
      </c>
      <c r="E54" s="210" t="s">
        <v>1776</v>
      </c>
      <c r="F54" s="210" t="s">
        <v>1479</v>
      </c>
      <c r="G54" s="230" t="s">
        <v>1643</v>
      </c>
      <c r="H54" s="209" t="s">
        <v>1628</v>
      </c>
      <c r="I54" s="160"/>
      <c r="J54" s="161"/>
      <c r="K54" s="209" t="s">
        <v>1631</v>
      </c>
      <c r="L54" s="190"/>
      <c r="M54" s="162" t="s">
        <v>271</v>
      </c>
      <c r="N54" s="196" t="s">
        <v>415</v>
      </c>
      <c r="O54" s="162" t="s">
        <v>391</v>
      </c>
      <c r="P54" s="163"/>
      <c r="Q54" s="160" t="s">
        <v>1541</v>
      </c>
      <c r="R54" s="160" t="s">
        <v>1592</v>
      </c>
      <c r="S54" s="209" t="s">
        <v>1527</v>
      </c>
      <c r="T54" s="231" t="s">
        <v>1688</v>
      </c>
      <c r="U54" s="190" t="s">
        <v>2247</v>
      </c>
      <c r="V54" s="190" t="s">
        <v>1787</v>
      </c>
      <c r="Z54" s="221"/>
      <c r="AA54" s="164">
        <f>IF(OR(J54="Fail",ISBLANK(J54)),INDEX('Issue Code Table'!C:C,MATCH(N:N,'Issue Code Table'!A:A,0)),IF(M54="Critical",6,IF(M54="Significant",5,IF(M54="Moderate",3,2))))</f>
        <v>5</v>
      </c>
    </row>
    <row r="55" spans="1:27" ht="152.25" customHeight="1" x14ac:dyDescent="0.2">
      <c r="A55" s="207" t="s">
        <v>1594</v>
      </c>
      <c r="B55" s="211" t="s">
        <v>371</v>
      </c>
      <c r="C55" s="211" t="s">
        <v>372</v>
      </c>
      <c r="D55" s="209" t="s">
        <v>18</v>
      </c>
      <c r="E55" s="210" t="s">
        <v>1775</v>
      </c>
      <c r="F55" s="210" t="s">
        <v>1480</v>
      </c>
      <c r="G55" s="230" t="s">
        <v>1644</v>
      </c>
      <c r="H55" s="209" t="s">
        <v>1629</v>
      </c>
      <c r="I55" s="160"/>
      <c r="J55" s="161"/>
      <c r="K55" s="209" t="s">
        <v>1632</v>
      </c>
      <c r="L55" s="190"/>
      <c r="M55" s="162" t="s">
        <v>271</v>
      </c>
      <c r="N55" s="196" t="s">
        <v>415</v>
      </c>
      <c r="O55" s="162" t="s">
        <v>391</v>
      </c>
      <c r="P55" s="163"/>
      <c r="Q55" s="160" t="s">
        <v>1541</v>
      </c>
      <c r="R55" s="160" t="s">
        <v>1593</v>
      </c>
      <c r="S55" s="209" t="s">
        <v>1527</v>
      </c>
      <c r="T55" s="231" t="s">
        <v>1689</v>
      </c>
      <c r="U55" s="190" t="s">
        <v>2248</v>
      </c>
      <c r="V55" s="190" t="s">
        <v>1785</v>
      </c>
      <c r="Z55" s="221"/>
      <c r="AA55" s="164">
        <f>IF(OR(J55="Fail",ISBLANK(J55)),INDEX('Issue Code Table'!C:C,MATCH(N:N,'Issue Code Table'!A:A,0)),IF(M55="Critical",6,IF(M55="Significant",5,IF(M55="Moderate",3,2))))</f>
        <v>5</v>
      </c>
    </row>
    <row r="56" spans="1:27" ht="152.25" customHeight="1" x14ac:dyDescent="0.2">
      <c r="A56" s="207" t="s">
        <v>1595</v>
      </c>
      <c r="B56" s="211" t="s">
        <v>355</v>
      </c>
      <c r="C56" s="211" t="s">
        <v>356</v>
      </c>
      <c r="D56" s="209" t="s">
        <v>18</v>
      </c>
      <c r="E56" s="210" t="s">
        <v>192</v>
      </c>
      <c r="F56" s="210" t="s">
        <v>223</v>
      </c>
      <c r="G56" s="230" t="s">
        <v>2269</v>
      </c>
      <c r="H56" s="209" t="s">
        <v>325</v>
      </c>
      <c r="I56" s="160"/>
      <c r="J56" s="161"/>
      <c r="K56" s="209" t="s">
        <v>337</v>
      </c>
      <c r="L56" s="190"/>
      <c r="M56" s="162" t="s">
        <v>269</v>
      </c>
      <c r="N56" s="196" t="s">
        <v>393</v>
      </c>
      <c r="O56" s="162" t="s">
        <v>389</v>
      </c>
      <c r="P56" s="163"/>
      <c r="Q56" s="160" t="s">
        <v>1541</v>
      </c>
      <c r="R56" s="160" t="s">
        <v>154</v>
      </c>
      <c r="S56" s="209" t="s">
        <v>1528</v>
      </c>
      <c r="T56" s="231" t="s">
        <v>1690</v>
      </c>
      <c r="U56" s="190" t="s">
        <v>1980</v>
      </c>
      <c r="V56" s="190"/>
      <c r="Z56" s="221"/>
      <c r="AA56" s="164">
        <f>IF(OR(J56="Fail",ISBLANK(J56)),INDEX('Issue Code Table'!C:C,MATCH(N:N,'Issue Code Table'!A:A,0)),IF(M56="Critical",6,IF(M56="Significant",5,IF(M56="Moderate",3,2))))</f>
        <v>4</v>
      </c>
    </row>
    <row r="57" spans="1:27" ht="160.5" customHeight="1" x14ac:dyDescent="0.2">
      <c r="A57" s="207" t="s">
        <v>1596</v>
      </c>
      <c r="B57" s="211" t="s">
        <v>355</v>
      </c>
      <c r="C57" s="211" t="s">
        <v>356</v>
      </c>
      <c r="D57" s="209" t="s">
        <v>18</v>
      </c>
      <c r="E57" s="210" t="s">
        <v>193</v>
      </c>
      <c r="F57" s="210" t="s">
        <v>224</v>
      </c>
      <c r="G57" s="230" t="s">
        <v>2268</v>
      </c>
      <c r="H57" s="209" t="s">
        <v>326</v>
      </c>
      <c r="I57" s="160"/>
      <c r="J57" s="161"/>
      <c r="K57" s="209" t="s">
        <v>336</v>
      </c>
      <c r="L57" s="190"/>
      <c r="M57" s="162" t="s">
        <v>269</v>
      </c>
      <c r="N57" s="196" t="s">
        <v>393</v>
      </c>
      <c r="O57" s="162" t="s">
        <v>389</v>
      </c>
      <c r="P57" s="163"/>
      <c r="Q57" s="160" t="s">
        <v>1541</v>
      </c>
      <c r="R57" s="160" t="s">
        <v>155</v>
      </c>
      <c r="S57" s="209" t="s">
        <v>1529</v>
      </c>
      <c r="T57" s="231" t="s">
        <v>1691</v>
      </c>
      <c r="U57" s="190" t="s">
        <v>1983</v>
      </c>
      <c r="V57" s="190"/>
      <c r="Z57" s="221"/>
      <c r="AA57" s="164">
        <f>IF(OR(J57="Fail",ISBLANK(J57)),INDEX('Issue Code Table'!C:C,MATCH(N:N,'Issue Code Table'!A:A,0)),IF(M57="Critical",6,IF(M57="Significant",5,IF(M57="Moderate",3,2))))</f>
        <v>4</v>
      </c>
    </row>
    <row r="58" spans="1:27" ht="249" customHeight="1" x14ac:dyDescent="0.2">
      <c r="A58" s="207" t="s">
        <v>1597</v>
      </c>
      <c r="B58" s="211" t="s">
        <v>355</v>
      </c>
      <c r="C58" s="211" t="s">
        <v>356</v>
      </c>
      <c r="D58" s="209" t="s">
        <v>18</v>
      </c>
      <c r="E58" s="210" t="s">
        <v>194</v>
      </c>
      <c r="F58" s="210" t="s">
        <v>225</v>
      </c>
      <c r="G58" s="230" t="s">
        <v>2267</v>
      </c>
      <c r="H58" s="209" t="s">
        <v>327</v>
      </c>
      <c r="I58" s="160"/>
      <c r="J58" s="161"/>
      <c r="K58" s="209" t="s">
        <v>335</v>
      </c>
      <c r="L58" s="190"/>
      <c r="M58" s="162" t="s">
        <v>269</v>
      </c>
      <c r="N58" s="196" t="s">
        <v>393</v>
      </c>
      <c r="O58" s="162" t="s">
        <v>389</v>
      </c>
      <c r="P58" s="163"/>
      <c r="Q58" s="160" t="s">
        <v>1541</v>
      </c>
      <c r="R58" s="160" t="s">
        <v>156</v>
      </c>
      <c r="S58" s="209" t="s">
        <v>1530</v>
      </c>
      <c r="T58" s="231" t="s">
        <v>1692</v>
      </c>
      <c r="U58" s="190" t="s">
        <v>1985</v>
      </c>
      <c r="V58" s="190"/>
      <c r="Z58" s="221"/>
      <c r="AA58" s="164">
        <f>IF(OR(J58="Fail",ISBLANK(J58)),INDEX('Issue Code Table'!C:C,MATCH(N:N,'Issue Code Table'!A:A,0)),IF(M58="Critical",6,IF(M58="Significant",5,IF(M58="Moderate",3,2))))</f>
        <v>4</v>
      </c>
    </row>
    <row r="59" spans="1:27" ht="152.25" customHeight="1" x14ac:dyDescent="0.2">
      <c r="A59" s="207" t="s">
        <v>1598</v>
      </c>
      <c r="B59" s="211" t="s">
        <v>355</v>
      </c>
      <c r="C59" s="211" t="s">
        <v>356</v>
      </c>
      <c r="D59" s="209" t="s">
        <v>18</v>
      </c>
      <c r="E59" s="210" t="s">
        <v>195</v>
      </c>
      <c r="F59" s="210" t="s">
        <v>226</v>
      </c>
      <c r="G59" s="230" t="s">
        <v>2266</v>
      </c>
      <c r="H59" s="209" t="s">
        <v>334</v>
      </c>
      <c r="I59" s="160"/>
      <c r="J59" s="161"/>
      <c r="K59" s="209" t="s">
        <v>1090</v>
      </c>
      <c r="L59" s="190"/>
      <c r="M59" s="162" t="s">
        <v>269</v>
      </c>
      <c r="N59" s="196" t="s">
        <v>393</v>
      </c>
      <c r="O59" s="162" t="s">
        <v>389</v>
      </c>
      <c r="P59" s="163"/>
      <c r="Q59" s="160" t="s">
        <v>1541</v>
      </c>
      <c r="R59" s="160" t="s">
        <v>157</v>
      </c>
      <c r="S59" s="209" t="s">
        <v>1531</v>
      </c>
      <c r="T59" s="231" t="s">
        <v>1693</v>
      </c>
      <c r="U59" s="190" t="s">
        <v>1987</v>
      </c>
      <c r="V59" s="190"/>
      <c r="Z59" s="221"/>
      <c r="AA59" s="164">
        <f>IF(OR(J59="Fail",ISBLANK(J59)),INDEX('Issue Code Table'!C:C,MATCH(N:N,'Issue Code Table'!A:A,0)),IF(M59="Critical",6,IF(M59="Significant",5,IF(M59="Moderate",3,2))))</f>
        <v>4</v>
      </c>
    </row>
    <row r="60" spans="1:27" ht="152.25" customHeight="1" x14ac:dyDescent="0.2">
      <c r="A60" s="207" t="s">
        <v>1599</v>
      </c>
      <c r="B60" s="211" t="s">
        <v>355</v>
      </c>
      <c r="C60" s="211" t="s">
        <v>356</v>
      </c>
      <c r="D60" s="209" t="s">
        <v>18</v>
      </c>
      <c r="E60" s="210" t="s">
        <v>196</v>
      </c>
      <c r="F60" s="210" t="s">
        <v>227</v>
      </c>
      <c r="G60" s="230" t="s">
        <v>2265</v>
      </c>
      <c r="H60" s="209" t="s">
        <v>328</v>
      </c>
      <c r="I60" s="160"/>
      <c r="J60" s="161"/>
      <c r="K60" s="209" t="s">
        <v>1340</v>
      </c>
      <c r="L60" s="190"/>
      <c r="M60" s="162" t="s">
        <v>271</v>
      </c>
      <c r="N60" s="196" t="s">
        <v>394</v>
      </c>
      <c r="O60" s="162" t="s">
        <v>381</v>
      </c>
      <c r="P60" s="163"/>
      <c r="Q60" s="160" t="s">
        <v>1541</v>
      </c>
      <c r="R60" s="160" t="s">
        <v>158</v>
      </c>
      <c r="S60" s="209" t="s">
        <v>1532</v>
      </c>
      <c r="T60" s="231" t="s">
        <v>1694</v>
      </c>
      <c r="U60" s="190" t="s">
        <v>2174</v>
      </c>
      <c r="V60" s="190" t="s">
        <v>1784</v>
      </c>
      <c r="Z60" s="221"/>
      <c r="AA60" s="164">
        <f>IF(OR(J60="Fail",ISBLANK(J60)),INDEX('Issue Code Table'!C:C,MATCH(N:N,'Issue Code Table'!A:A,0)),IF(M60="Critical",6,IF(M60="Significant",5,IF(M60="Moderate",3,2))))</f>
        <v>5</v>
      </c>
    </row>
    <row r="61" spans="1:27" ht="152.25" customHeight="1" x14ac:dyDescent="0.2">
      <c r="A61" s="207" t="s">
        <v>1600</v>
      </c>
      <c r="B61" s="211" t="s">
        <v>366</v>
      </c>
      <c r="C61" s="211" t="s">
        <v>367</v>
      </c>
      <c r="D61" s="209" t="s">
        <v>18</v>
      </c>
      <c r="E61" s="210" t="s">
        <v>197</v>
      </c>
      <c r="F61" s="210" t="s">
        <v>228</v>
      </c>
      <c r="G61" s="230" t="s">
        <v>2264</v>
      </c>
      <c r="H61" s="209" t="s">
        <v>329</v>
      </c>
      <c r="I61" s="160"/>
      <c r="J61" s="161"/>
      <c r="K61" s="209" t="s">
        <v>330</v>
      </c>
      <c r="L61" s="190"/>
      <c r="M61" s="162" t="s">
        <v>269</v>
      </c>
      <c r="N61" s="196" t="s">
        <v>393</v>
      </c>
      <c r="O61" s="162" t="s">
        <v>389</v>
      </c>
      <c r="P61" s="163"/>
      <c r="Q61" s="160" t="s">
        <v>1542</v>
      </c>
      <c r="R61" s="160" t="s">
        <v>159</v>
      </c>
      <c r="S61" s="209" t="s">
        <v>1533</v>
      </c>
      <c r="T61" s="231" t="s">
        <v>1695</v>
      </c>
      <c r="U61" s="190" t="s">
        <v>2253</v>
      </c>
      <c r="V61" s="190"/>
      <c r="Z61" s="221"/>
      <c r="AA61" s="164">
        <f>IF(OR(J61="Fail",ISBLANK(J61)),INDEX('Issue Code Table'!C:C,MATCH(N:N,'Issue Code Table'!A:A,0)),IF(M61="Critical",6,IF(M61="Significant",5,IF(M61="Moderate",3,2))))</f>
        <v>4</v>
      </c>
    </row>
    <row r="62" spans="1:27" ht="152.25" customHeight="1" x14ac:dyDescent="0.2">
      <c r="A62" s="207" t="s">
        <v>1601</v>
      </c>
      <c r="B62" s="211" t="s">
        <v>366</v>
      </c>
      <c r="C62" s="211" t="s">
        <v>367</v>
      </c>
      <c r="D62" s="209" t="s">
        <v>18</v>
      </c>
      <c r="E62" s="210" t="s">
        <v>198</v>
      </c>
      <c r="F62" s="210" t="s">
        <v>1481</v>
      </c>
      <c r="G62" s="230" t="s">
        <v>2263</v>
      </c>
      <c r="H62" s="209" t="s">
        <v>331</v>
      </c>
      <c r="I62" s="160"/>
      <c r="J62" s="161"/>
      <c r="K62" s="209" t="s">
        <v>332</v>
      </c>
      <c r="L62" s="190"/>
      <c r="M62" s="162" t="s">
        <v>269</v>
      </c>
      <c r="N62" s="196" t="s">
        <v>393</v>
      </c>
      <c r="O62" s="162" t="s">
        <v>389</v>
      </c>
      <c r="P62" s="163"/>
      <c r="Q62" s="160" t="s">
        <v>1542</v>
      </c>
      <c r="R62" s="160" t="s">
        <v>160</v>
      </c>
      <c r="S62" s="209" t="s">
        <v>1534</v>
      </c>
      <c r="T62" s="231" t="s">
        <v>1696</v>
      </c>
      <c r="U62" s="190" t="s">
        <v>1991</v>
      </c>
      <c r="V62" s="190"/>
      <c r="Z62" s="221"/>
      <c r="AA62" s="164">
        <f>IF(OR(J62="Fail",ISBLANK(J62)),INDEX('Issue Code Table'!C:C,MATCH(N:N,'Issue Code Table'!A:A,0)),IF(M62="Critical",6,IF(M62="Significant",5,IF(M62="Moderate",3,2))))</f>
        <v>4</v>
      </c>
    </row>
    <row r="63" spans="1:27" ht="152.25" customHeight="1" x14ac:dyDescent="0.2">
      <c r="A63" s="207" t="s">
        <v>1602</v>
      </c>
      <c r="B63" s="211" t="s">
        <v>375</v>
      </c>
      <c r="C63" s="211" t="s">
        <v>376</v>
      </c>
      <c r="D63" s="209" t="s">
        <v>18</v>
      </c>
      <c r="E63" s="210" t="s">
        <v>199</v>
      </c>
      <c r="F63" s="210" t="s">
        <v>1482</v>
      </c>
      <c r="G63" s="230" t="s">
        <v>2262</v>
      </c>
      <c r="H63" s="209" t="s">
        <v>373</v>
      </c>
      <c r="I63" s="160"/>
      <c r="J63" s="161"/>
      <c r="K63" s="209" t="s">
        <v>374</v>
      </c>
      <c r="L63" s="190"/>
      <c r="M63" s="162" t="s">
        <v>377</v>
      </c>
      <c r="N63" s="196" t="s">
        <v>392</v>
      </c>
      <c r="O63" s="162" t="s">
        <v>388</v>
      </c>
      <c r="P63" s="163"/>
      <c r="Q63" s="160" t="s">
        <v>1543</v>
      </c>
      <c r="R63" s="160" t="s">
        <v>161</v>
      </c>
      <c r="S63" s="209" t="s">
        <v>1535</v>
      </c>
      <c r="T63" s="231" t="s">
        <v>1698</v>
      </c>
      <c r="U63" s="190" t="s">
        <v>1993</v>
      </c>
      <c r="V63" s="190"/>
      <c r="Z63" s="221"/>
      <c r="AA63" s="164">
        <f>IF(OR(J63="Fail",ISBLANK(J63)),INDEX('Issue Code Table'!C:C,MATCH(N:N,'Issue Code Table'!A:A,0)),IF(M63="Critical",6,IF(M63="Significant",5,IF(M63="Moderate",3,2))))</f>
        <v>2</v>
      </c>
    </row>
    <row r="64" spans="1:27" ht="152.25" customHeight="1" x14ac:dyDescent="0.2">
      <c r="A64" s="207" t="s">
        <v>1603</v>
      </c>
      <c r="B64" s="211" t="s">
        <v>375</v>
      </c>
      <c r="C64" s="211" t="s">
        <v>376</v>
      </c>
      <c r="D64" s="209" t="s">
        <v>18</v>
      </c>
      <c r="E64" s="210" t="s">
        <v>200</v>
      </c>
      <c r="F64" s="210" t="s">
        <v>1483</v>
      </c>
      <c r="G64" s="230" t="s">
        <v>2261</v>
      </c>
      <c r="H64" s="209" t="s">
        <v>2164</v>
      </c>
      <c r="I64" s="160"/>
      <c r="J64" s="161"/>
      <c r="K64" s="209" t="s">
        <v>1341</v>
      </c>
      <c r="L64" s="190"/>
      <c r="M64" s="162" t="s">
        <v>377</v>
      </c>
      <c r="N64" s="196" t="s">
        <v>392</v>
      </c>
      <c r="O64" s="162" t="s">
        <v>388</v>
      </c>
      <c r="P64" s="163"/>
      <c r="Q64" s="160" t="s">
        <v>1543</v>
      </c>
      <c r="R64" s="160" t="s">
        <v>162</v>
      </c>
      <c r="S64" s="209" t="s">
        <v>1536</v>
      </c>
      <c r="T64" s="231" t="s">
        <v>1697</v>
      </c>
      <c r="U64" s="190" t="s">
        <v>2232</v>
      </c>
      <c r="V64" s="190"/>
      <c r="Z64" s="221"/>
      <c r="AA64" s="164">
        <f>IF(OR(J64="Fail",ISBLANK(J64)),INDEX('Issue Code Table'!C:C,MATCH(N:N,'Issue Code Table'!A:A,0)),IF(M64="Critical",6,IF(M64="Significant",5,IF(M64="Moderate",3,2))))</f>
        <v>2</v>
      </c>
    </row>
    <row r="65" spans="1:22" ht="12.75" hidden="1" customHeight="1" x14ac:dyDescent="0.2"/>
    <row r="66" spans="1:22" ht="12.75" customHeight="1" x14ac:dyDescent="0.2">
      <c r="A66" s="158"/>
      <c r="B66" s="158"/>
      <c r="C66" s="158"/>
      <c r="D66" s="158"/>
      <c r="E66" s="158"/>
      <c r="F66" s="158"/>
      <c r="G66" s="158"/>
      <c r="H66" s="158"/>
      <c r="I66" s="158"/>
      <c r="J66" s="158"/>
      <c r="K66" s="158"/>
      <c r="L66" s="158"/>
      <c r="M66" s="158"/>
      <c r="N66" s="158"/>
      <c r="O66" s="158"/>
      <c r="P66" s="158"/>
      <c r="Q66" s="158"/>
      <c r="R66" s="158"/>
      <c r="S66" s="158"/>
      <c r="T66" s="158"/>
      <c r="U66" s="158"/>
      <c r="V66" s="158"/>
    </row>
    <row r="72" spans="1:22" ht="12.75" hidden="1" customHeight="1" x14ac:dyDescent="0.2">
      <c r="I72" s="8" t="s">
        <v>1093</v>
      </c>
    </row>
    <row r="73" spans="1:22" ht="12.75" hidden="1" customHeight="1" x14ac:dyDescent="0.2">
      <c r="I73" s="8" t="s">
        <v>7</v>
      </c>
    </row>
    <row r="74" spans="1:22" ht="12.75" hidden="1" customHeight="1" x14ac:dyDescent="0.2">
      <c r="I74" s="8" t="s">
        <v>8</v>
      </c>
    </row>
    <row r="75" spans="1:22" ht="12.75" hidden="1" customHeight="1" x14ac:dyDescent="0.2">
      <c r="I75" s="8" t="s">
        <v>127</v>
      </c>
    </row>
    <row r="76" spans="1:22" ht="12.75" hidden="1" customHeight="1" x14ac:dyDescent="0.2">
      <c r="I76" s="71" t="s">
        <v>1094</v>
      </c>
    </row>
    <row r="77" spans="1:22" ht="12.75" hidden="1" customHeight="1" x14ac:dyDescent="0.2">
      <c r="I77" s="174"/>
    </row>
    <row r="78" spans="1:22" ht="12.75" hidden="1" customHeight="1" x14ac:dyDescent="0.2">
      <c r="I78" s="175" t="s">
        <v>1095</v>
      </c>
    </row>
    <row r="79" spans="1:22" ht="12.75" hidden="1" customHeight="1" x14ac:dyDescent="0.2">
      <c r="I79" s="176" t="s">
        <v>267</v>
      </c>
    </row>
    <row r="80" spans="1:22" ht="12.75" hidden="1" customHeight="1" x14ac:dyDescent="0.2">
      <c r="I80" s="175" t="s">
        <v>271</v>
      </c>
    </row>
    <row r="81" spans="9:20" ht="12.75" hidden="1" customHeight="1" x14ac:dyDescent="0.2">
      <c r="I81" s="175" t="s">
        <v>269</v>
      </c>
    </row>
    <row r="82" spans="9:20" ht="12.75" hidden="1" customHeight="1" x14ac:dyDescent="0.2">
      <c r="I82" s="175" t="s">
        <v>377</v>
      </c>
    </row>
    <row r="84" spans="9:20" ht="12.75" customHeight="1" x14ac:dyDescent="0.2">
      <c r="S84"/>
      <c r="T84" s="159"/>
    </row>
    <row r="85" spans="9:20" ht="12.75" customHeight="1" x14ac:dyDescent="0.2">
      <c r="S85"/>
      <c r="T85" s="159"/>
    </row>
    <row r="86" spans="9:20" ht="12.75" customHeight="1" x14ac:dyDescent="0.2">
      <c r="S86"/>
      <c r="T86" s="159"/>
    </row>
    <row r="87" spans="9:20" ht="12.75" customHeight="1" x14ac:dyDescent="0.2">
      <c r="S87"/>
      <c r="T87" s="159"/>
    </row>
    <row r="88" spans="9:20" ht="12.75" customHeight="1" x14ac:dyDescent="0.2">
      <c r="S88"/>
      <c r="T88" s="159"/>
    </row>
    <row r="89" spans="9:20" ht="12.75" customHeight="1" x14ac:dyDescent="0.2">
      <c r="S89"/>
      <c r="T89" s="159"/>
    </row>
    <row r="90" spans="9:20" ht="12.75" customHeight="1" x14ac:dyDescent="0.2">
      <c r="S90"/>
      <c r="T90" s="159"/>
    </row>
    <row r="91" spans="9:20" ht="12.75" customHeight="1" x14ac:dyDescent="0.2">
      <c r="S91"/>
      <c r="T91" s="159"/>
    </row>
    <row r="92" spans="9:20" ht="12.75" customHeight="1" x14ac:dyDescent="0.2">
      <c r="S92"/>
      <c r="T92" s="159"/>
    </row>
    <row r="93" spans="9:20" ht="12.75" customHeight="1" x14ac:dyDescent="0.2">
      <c r="S93"/>
      <c r="T93" s="159"/>
    </row>
    <row r="94" spans="9:20" ht="12.75" customHeight="1" x14ac:dyDescent="0.2">
      <c r="S94"/>
      <c r="T94" s="159"/>
    </row>
    <row r="95" spans="9:20" ht="12.75" customHeight="1" x14ac:dyDescent="0.2">
      <c r="S95"/>
      <c r="T95" s="159"/>
    </row>
    <row r="96" spans="9:20" ht="12.75" customHeight="1" x14ac:dyDescent="0.2">
      <c r="S96"/>
      <c r="T96" s="159"/>
    </row>
    <row r="97" spans="19:20" ht="12.75" customHeight="1" x14ac:dyDescent="0.2">
      <c r="S97"/>
      <c r="T97" s="159"/>
    </row>
    <row r="98" spans="19:20" ht="12.75" customHeight="1" x14ac:dyDescent="0.2">
      <c r="S98"/>
      <c r="T98" s="159"/>
    </row>
    <row r="99" spans="19:20" ht="12.75" customHeight="1" x14ac:dyDescent="0.2">
      <c r="S99"/>
      <c r="T99" s="159"/>
    </row>
    <row r="100" spans="19:20" ht="12.75" customHeight="1" x14ac:dyDescent="0.2">
      <c r="S100"/>
      <c r="T100" s="159"/>
    </row>
    <row r="101" spans="19:20" ht="12.75" customHeight="1" x14ac:dyDescent="0.2">
      <c r="S101"/>
      <c r="T101" s="159"/>
    </row>
    <row r="102" spans="19:20" ht="12.75" customHeight="1" x14ac:dyDescent="0.2">
      <c r="S102"/>
      <c r="T102" s="159"/>
    </row>
    <row r="103" spans="19:20" ht="12.75" customHeight="1" x14ac:dyDescent="0.2">
      <c r="S103"/>
      <c r="T103" s="159"/>
    </row>
    <row r="104" spans="19:20" ht="12.75" customHeight="1" x14ac:dyDescent="0.2">
      <c r="S104"/>
      <c r="T104" s="159"/>
    </row>
    <row r="105" spans="19:20" ht="12.75" customHeight="1" x14ac:dyDescent="0.2">
      <c r="S105"/>
      <c r="T105" s="159"/>
    </row>
    <row r="106" spans="19:20" ht="12.75" customHeight="1" x14ac:dyDescent="0.2">
      <c r="S106"/>
      <c r="T106" s="159"/>
    </row>
    <row r="107" spans="19:20" ht="12.75" customHeight="1" x14ac:dyDescent="0.2">
      <c r="S107"/>
      <c r="T107" s="159"/>
    </row>
    <row r="108" spans="19:20" ht="12.75" customHeight="1" x14ac:dyDescent="0.2">
      <c r="S108"/>
      <c r="T108" s="159"/>
    </row>
    <row r="109" spans="19:20" ht="12.75" customHeight="1" x14ac:dyDescent="0.2">
      <c r="S109"/>
      <c r="T109" s="159"/>
    </row>
    <row r="110" spans="19:20" ht="12.75" customHeight="1" x14ac:dyDescent="0.2">
      <c r="S110"/>
      <c r="T110" s="159"/>
    </row>
    <row r="111" spans="19:20" ht="12.75" customHeight="1" x14ac:dyDescent="0.2">
      <c r="S111"/>
      <c r="T111" s="159"/>
    </row>
    <row r="112" spans="19:20" ht="12.75" customHeight="1" x14ac:dyDescent="0.2">
      <c r="S112"/>
      <c r="T112" s="159"/>
    </row>
    <row r="113" spans="19:20" ht="12.75" customHeight="1" x14ac:dyDescent="0.2">
      <c r="S113"/>
      <c r="T113" s="159"/>
    </row>
    <row r="114" spans="19:20" ht="12.75" customHeight="1" x14ac:dyDescent="0.2">
      <c r="S114"/>
      <c r="T114" s="159"/>
    </row>
    <row r="115" spans="19:20" ht="12.75" customHeight="1" x14ac:dyDescent="0.2">
      <c r="S115"/>
      <c r="T115" s="159"/>
    </row>
    <row r="116" spans="19:20" ht="12.75" customHeight="1" x14ac:dyDescent="0.2">
      <c r="S116"/>
      <c r="T116" s="159"/>
    </row>
    <row r="117" spans="19:20" ht="12.75" customHeight="1" x14ac:dyDescent="0.2">
      <c r="S117"/>
      <c r="T117" s="159"/>
    </row>
    <row r="118" spans="19:20" ht="12.75" customHeight="1" x14ac:dyDescent="0.2">
      <c r="S118"/>
      <c r="T118" s="159"/>
    </row>
    <row r="119" spans="19:20" ht="12.75" customHeight="1" x14ac:dyDescent="0.2">
      <c r="S119"/>
      <c r="T119" s="159"/>
    </row>
    <row r="120" spans="19:20" ht="12.75" customHeight="1" x14ac:dyDescent="0.2">
      <c r="S120"/>
      <c r="T120" s="159"/>
    </row>
    <row r="121" spans="19:20" ht="12.75" customHeight="1" x14ac:dyDescent="0.2">
      <c r="S121"/>
      <c r="T121" s="159"/>
    </row>
    <row r="122" spans="19:20" ht="12.75" customHeight="1" x14ac:dyDescent="0.2">
      <c r="S122"/>
      <c r="T122" s="159"/>
    </row>
    <row r="123" spans="19:20" ht="12.75" customHeight="1" x14ac:dyDescent="0.2">
      <c r="S123"/>
      <c r="T123" s="159"/>
    </row>
    <row r="124" spans="19:20" ht="12.75" customHeight="1" x14ac:dyDescent="0.2">
      <c r="S124"/>
      <c r="T124" s="159"/>
    </row>
    <row r="125" spans="19:20" ht="12.75" customHeight="1" x14ac:dyDescent="0.2">
      <c r="S125"/>
      <c r="T125" s="159"/>
    </row>
    <row r="126" spans="19:20" ht="12.75" customHeight="1" x14ac:dyDescent="0.2">
      <c r="S126"/>
      <c r="T126" s="159"/>
    </row>
    <row r="127" spans="19:20" ht="12.75" customHeight="1" x14ac:dyDescent="0.2">
      <c r="S127"/>
      <c r="T127" s="159"/>
    </row>
    <row r="128" spans="19:20" ht="12.75" customHeight="1" x14ac:dyDescent="0.2">
      <c r="S128"/>
      <c r="T128" s="159"/>
    </row>
    <row r="129" spans="19:20" ht="12.75" customHeight="1" x14ac:dyDescent="0.2">
      <c r="S129"/>
      <c r="T129" s="159"/>
    </row>
    <row r="130" spans="19:20" ht="12.75" customHeight="1" x14ac:dyDescent="0.2">
      <c r="S130"/>
      <c r="T130" s="159"/>
    </row>
    <row r="131" spans="19:20" ht="12.75" customHeight="1" x14ac:dyDescent="0.2">
      <c r="S131"/>
      <c r="T131" s="159"/>
    </row>
    <row r="132" spans="19:20" ht="12.75" customHeight="1" x14ac:dyDescent="0.2">
      <c r="S132"/>
      <c r="T132" s="159"/>
    </row>
    <row r="133" spans="19:20" ht="12.75" customHeight="1" x14ac:dyDescent="0.2">
      <c r="S133"/>
      <c r="T133" s="159"/>
    </row>
    <row r="134" spans="19:20" ht="12.75" customHeight="1" x14ac:dyDescent="0.2">
      <c r="S134"/>
      <c r="T134" s="159"/>
    </row>
    <row r="135" spans="19:20" ht="12.75" customHeight="1" x14ac:dyDescent="0.2">
      <c r="S135"/>
      <c r="T135" s="159"/>
    </row>
    <row r="136" spans="19:20" ht="12.75" customHeight="1" x14ac:dyDescent="0.2">
      <c r="S136"/>
      <c r="T136" s="159"/>
    </row>
    <row r="137" spans="19:20" ht="12.75" customHeight="1" x14ac:dyDescent="0.2">
      <c r="S137"/>
      <c r="T137" s="159"/>
    </row>
    <row r="138" spans="19:20" ht="12.75" customHeight="1" x14ac:dyDescent="0.2">
      <c r="S138"/>
      <c r="T138" s="159"/>
    </row>
    <row r="139" spans="19:20" ht="12.75" customHeight="1" x14ac:dyDescent="0.2">
      <c r="S139"/>
      <c r="T139" s="159"/>
    </row>
    <row r="140" spans="19:20" ht="12.75" customHeight="1" x14ac:dyDescent="0.2">
      <c r="S140"/>
      <c r="T140" s="159"/>
    </row>
    <row r="141" spans="19:20" ht="12.75" customHeight="1" x14ac:dyDescent="0.2">
      <c r="S141"/>
      <c r="T141" s="159"/>
    </row>
    <row r="142" spans="19:20" ht="12.75" customHeight="1" x14ac:dyDescent="0.2">
      <c r="S142"/>
      <c r="T142" s="159"/>
    </row>
    <row r="143" spans="19:20" ht="12.75" customHeight="1" x14ac:dyDescent="0.2">
      <c r="S143"/>
      <c r="T143" s="159"/>
    </row>
    <row r="144" spans="19:20" ht="12.75" customHeight="1" x14ac:dyDescent="0.2">
      <c r="S144"/>
      <c r="T144" s="159"/>
    </row>
    <row r="145" spans="19:20" ht="12.75" customHeight="1" x14ac:dyDescent="0.2">
      <c r="S145"/>
      <c r="T145" s="159"/>
    </row>
    <row r="146" spans="19:20" ht="12.75" customHeight="1" x14ac:dyDescent="0.2">
      <c r="S146"/>
      <c r="T146" s="159"/>
    </row>
  </sheetData>
  <sheetCalcPr fullCalcOnLoad="1"/>
  <protectedRanges>
    <protectedRange password="E1A2" sqref="N4:O4" name="Range1_4"/>
    <protectedRange password="E1A2" sqref="N18:O18" name="Range1_9"/>
    <protectedRange password="E1A2" sqref="N23" name="Range1_8"/>
    <protectedRange password="E1A2" sqref="N24" name="Range1_7"/>
  </protectedRanges>
  <autoFilter ref="A2:V64"/>
  <conditionalFormatting sqref="J3:J64">
    <cfRule type="cellIs" dxfId="100" priority="38" stopIfTrue="1" operator="equal">
      <formula>"Pass"</formula>
    </cfRule>
    <cfRule type="cellIs" dxfId="99" priority="39" stopIfTrue="1" operator="equal">
      <formula>"Info"</formula>
    </cfRule>
  </conditionalFormatting>
  <conditionalFormatting sqref="J3:J64">
    <cfRule type="cellIs" dxfId="98" priority="37" stopIfTrue="1" operator="equal">
      <formula>"Fail"</formula>
    </cfRule>
  </conditionalFormatting>
  <conditionalFormatting sqref="N3:N64">
    <cfRule type="expression" dxfId="97" priority="49" stopIfTrue="1">
      <formula>ISERROR(AA3)</formula>
    </cfRule>
  </conditionalFormatting>
  <dataValidations count="2">
    <dataValidation type="list" allowBlank="1" showInputMessage="1" showErrorMessage="1" sqref="J3:J64">
      <formula1>$I$73:$I$76</formula1>
    </dataValidation>
    <dataValidation type="list" allowBlank="1" showInputMessage="1" showErrorMessage="1" sqref="M3:M64">
      <formula1>$I$79:$I$82</formula1>
    </dataValidation>
  </dataValidations>
  <pageMargins left="0.7" right="0.7" top="0.75" bottom="0.75" header="0.3" footer="0.3"/>
  <pageSetup orientation="portrait" r:id="rId1"/>
  <headerFooter alignWithMargins="0"/>
  <rowBreaks count="1" manualBreakCount="1">
    <brk id="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sheetPr>
  <dimension ref="A1:AA152"/>
  <sheetViews>
    <sheetView zoomScale="80" zoomScaleNormal="80" workbookViewId="0">
      <pane ySplit="2" topLeftCell="A3" activePane="bottomLeft" state="frozen"/>
      <selection activeCell="O1" sqref="O1"/>
      <selection pane="bottomLeft" activeCell="G20" sqref="G20"/>
    </sheetView>
  </sheetViews>
  <sheetFormatPr defaultColWidth="11.42578125" defaultRowHeight="12.75" customHeight="1" x14ac:dyDescent="0.2"/>
  <cols>
    <col min="1" max="1" width="10.7109375" style="159" bestFit="1" customWidth="1"/>
    <col min="2" max="2" width="9.7109375" style="159" customWidth="1"/>
    <col min="3" max="3" width="15.28515625" style="166" customWidth="1"/>
    <col min="4" max="4" width="14.7109375" style="159" customWidth="1"/>
    <col min="5" max="5" width="29.5703125" style="167" customWidth="1"/>
    <col min="6" max="6" width="33.85546875" style="159" customWidth="1"/>
    <col min="7" max="7" width="57.85546875" style="159" customWidth="1"/>
    <col min="8" max="8" width="33" style="168" customWidth="1"/>
    <col min="9" max="9" width="23" style="159" customWidth="1"/>
    <col min="10" max="10" width="14.140625" style="159" customWidth="1"/>
    <col min="11" max="11" width="30.28515625" style="159" customWidth="1"/>
    <col min="12" max="14" width="23" style="159" customWidth="1"/>
    <col min="15" max="15" width="91.42578125" style="159" customWidth="1"/>
    <col min="16" max="16" width="3.42578125" style="159" customWidth="1"/>
    <col min="17" max="17" width="14.7109375" style="159" customWidth="1"/>
    <col min="18" max="18" width="43.7109375" style="159" customWidth="1"/>
    <col min="19" max="19" width="43.28515625" style="159" customWidth="1"/>
    <col min="20" max="20" width="72.85546875" customWidth="1"/>
    <col min="21" max="21" width="79.7109375" style="159" customWidth="1"/>
    <col min="22" max="22" width="38.5703125" style="159" customWidth="1"/>
    <col min="23" max="25" width="11.42578125" style="159" customWidth="1"/>
    <col min="26" max="26" width="17" style="159" customWidth="1"/>
    <col min="27" max="27" width="11.42578125" style="159" hidden="1" customWidth="1"/>
    <col min="28" max="16384" width="11.42578125" style="159"/>
  </cols>
  <sheetData>
    <row r="1" spans="1:27" s="8" customFormat="1" x14ac:dyDescent="0.2">
      <c r="A1" s="25" t="s">
        <v>30</v>
      </c>
      <c r="B1" s="17"/>
      <c r="C1" s="17"/>
      <c r="D1" s="17"/>
      <c r="E1" s="17"/>
      <c r="F1" s="17"/>
      <c r="G1" s="17"/>
      <c r="H1" s="17"/>
      <c r="I1" s="17"/>
      <c r="J1" s="17"/>
      <c r="K1" s="177"/>
      <c r="L1" s="178"/>
      <c r="M1" s="179"/>
      <c r="N1" s="179"/>
      <c r="O1" s="179"/>
      <c r="P1" s="179"/>
      <c r="Q1" s="179"/>
      <c r="R1" s="179"/>
      <c r="S1" s="179"/>
      <c r="T1" s="179"/>
      <c r="U1" s="179"/>
      <c r="V1" s="179"/>
      <c r="W1"/>
      <c r="X1"/>
      <c r="Y1"/>
      <c r="Z1" s="219"/>
      <c r="AA1" s="17"/>
    </row>
    <row r="2" spans="1:27" ht="42.75" customHeight="1" x14ac:dyDescent="0.2">
      <c r="A2" s="132" t="s">
        <v>11</v>
      </c>
      <c r="B2" s="132" t="s">
        <v>22</v>
      </c>
      <c r="C2" s="132" t="s">
        <v>2475</v>
      </c>
      <c r="D2" s="132" t="s">
        <v>12</v>
      </c>
      <c r="E2" s="132" t="s">
        <v>140</v>
      </c>
      <c r="F2" s="132" t="s">
        <v>141</v>
      </c>
      <c r="G2" s="132" t="s">
        <v>2474</v>
      </c>
      <c r="H2" s="132" t="s">
        <v>13</v>
      </c>
      <c r="I2" s="132" t="s">
        <v>14</v>
      </c>
      <c r="J2" s="132" t="s">
        <v>6</v>
      </c>
      <c r="K2" s="173" t="s">
        <v>2488</v>
      </c>
      <c r="L2" s="132" t="s">
        <v>25</v>
      </c>
      <c r="M2" s="132" t="s">
        <v>2322</v>
      </c>
      <c r="N2" s="132" t="s">
        <v>379</v>
      </c>
      <c r="O2" s="132" t="s">
        <v>1099</v>
      </c>
      <c r="P2" s="189"/>
      <c r="Q2" s="189" t="s">
        <v>142</v>
      </c>
      <c r="R2" s="189" t="s">
        <v>143</v>
      </c>
      <c r="S2" s="189" t="s">
        <v>144</v>
      </c>
      <c r="T2" s="189" t="s">
        <v>145</v>
      </c>
      <c r="U2" s="191" t="s">
        <v>1348</v>
      </c>
      <c r="V2" s="191" t="s">
        <v>1349</v>
      </c>
      <c r="Z2" s="220"/>
      <c r="AA2" s="217" t="s">
        <v>1374</v>
      </c>
    </row>
    <row r="3" spans="1:27" ht="88.5" customHeight="1" x14ac:dyDescent="0.2">
      <c r="A3" s="211" t="s">
        <v>2011</v>
      </c>
      <c r="B3" s="208" t="s">
        <v>261</v>
      </c>
      <c r="C3" s="208" t="s">
        <v>262</v>
      </c>
      <c r="D3" s="209" t="s">
        <v>19</v>
      </c>
      <c r="E3" s="210" t="s">
        <v>1782</v>
      </c>
      <c r="F3" s="210" t="s">
        <v>201</v>
      </c>
      <c r="G3" s="230" t="s">
        <v>265</v>
      </c>
      <c r="H3" s="209" t="s">
        <v>266</v>
      </c>
      <c r="I3" s="160"/>
      <c r="J3" s="161"/>
      <c r="K3" s="209" t="s">
        <v>1312</v>
      </c>
      <c r="L3" s="190" t="s">
        <v>1837</v>
      </c>
      <c r="M3" s="162" t="s">
        <v>267</v>
      </c>
      <c r="N3" s="196" t="s">
        <v>1076</v>
      </c>
      <c r="O3" s="200" t="s">
        <v>1077</v>
      </c>
      <c r="P3" s="189"/>
      <c r="Q3" s="160">
        <v>1</v>
      </c>
      <c r="R3" s="160">
        <v>1.1000000000000001</v>
      </c>
      <c r="S3" s="209" t="s">
        <v>233</v>
      </c>
      <c r="T3" s="190" t="s">
        <v>1350</v>
      </c>
      <c r="U3" s="190" t="s">
        <v>1350</v>
      </c>
      <c r="V3" s="190" t="s">
        <v>1351</v>
      </c>
      <c r="Z3" s="220"/>
      <c r="AA3" s="218" t="e">
        <f>IF(OR(J3="Fail",ISBLANK(J3)),INDEX('Issue Code Table'!C:C,MATCH(N:N,'Issue Code Table'!A:A,0)),IF(M3="Critical",6,IF(M3="Significant",5,IF(M3="Moderate",3,2))))</f>
        <v>#N/A</v>
      </c>
    </row>
    <row r="4" spans="1:27" ht="82.5" customHeight="1" x14ac:dyDescent="0.2">
      <c r="A4" s="211" t="s">
        <v>2012</v>
      </c>
      <c r="B4" s="208" t="s">
        <v>263</v>
      </c>
      <c r="C4" s="208" t="s">
        <v>264</v>
      </c>
      <c r="D4" s="209" t="s">
        <v>19</v>
      </c>
      <c r="E4" s="210" t="s">
        <v>1778</v>
      </c>
      <c r="F4" s="210" t="s">
        <v>1838</v>
      </c>
      <c r="G4" s="230" t="s">
        <v>2288</v>
      </c>
      <c r="H4" s="209" t="s">
        <v>268</v>
      </c>
      <c r="I4" s="160"/>
      <c r="J4" s="161"/>
      <c r="K4" s="209" t="s">
        <v>1313</v>
      </c>
      <c r="L4" s="190" t="s">
        <v>2300</v>
      </c>
      <c r="M4" s="162" t="s">
        <v>271</v>
      </c>
      <c r="N4" s="196" t="s">
        <v>1078</v>
      </c>
      <c r="O4" s="197" t="s">
        <v>1079</v>
      </c>
      <c r="P4" s="189"/>
      <c r="Q4" s="160" t="s">
        <v>1544</v>
      </c>
      <c r="R4" s="160" t="s">
        <v>1551</v>
      </c>
      <c r="S4" s="210" t="s">
        <v>1437</v>
      </c>
      <c r="T4" s="230" t="s">
        <v>1436</v>
      </c>
      <c r="U4" s="190" t="s">
        <v>1436</v>
      </c>
      <c r="V4" s="190" t="s">
        <v>1353</v>
      </c>
      <c r="Z4" s="220"/>
      <c r="AA4" s="218" t="e">
        <f>IF(OR(J4="Fail",ISBLANK(J4)),INDEX('Issue Code Table'!C:C,MATCH(N:N,'Issue Code Table'!A:A,0)),IF(M4="Critical",6,IF(M4="Significant",5,IF(M4="Moderate",3,2))))</f>
        <v>#N/A</v>
      </c>
    </row>
    <row r="5" spans="1:27" ht="70.5" customHeight="1" x14ac:dyDescent="0.2">
      <c r="A5" s="211" t="s">
        <v>2013</v>
      </c>
      <c r="B5" s="211" t="s">
        <v>272</v>
      </c>
      <c r="C5" s="211" t="s">
        <v>273</v>
      </c>
      <c r="D5" s="209" t="s">
        <v>19</v>
      </c>
      <c r="E5" s="210" t="s">
        <v>1995</v>
      </c>
      <c r="F5" s="210" t="s">
        <v>1664</v>
      </c>
      <c r="G5" s="230" t="s">
        <v>2287</v>
      </c>
      <c r="H5" s="209" t="s">
        <v>1088</v>
      </c>
      <c r="I5" s="160"/>
      <c r="J5" s="161"/>
      <c r="K5" s="209" t="s">
        <v>270</v>
      </c>
      <c r="L5" s="190"/>
      <c r="M5" s="162" t="s">
        <v>269</v>
      </c>
      <c r="N5" s="196" t="s">
        <v>408</v>
      </c>
      <c r="O5" s="198" t="s">
        <v>384</v>
      </c>
      <c r="P5" s="189"/>
      <c r="Q5" s="160" t="s">
        <v>1544</v>
      </c>
      <c r="R5" s="160" t="s">
        <v>1552</v>
      </c>
      <c r="S5" s="210" t="s">
        <v>1438</v>
      </c>
      <c r="T5" s="230" t="s">
        <v>1945</v>
      </c>
      <c r="U5" s="190" t="s">
        <v>2251</v>
      </c>
      <c r="V5" s="190"/>
      <c r="Z5" s="220"/>
      <c r="AA5" s="218">
        <f>IF(OR(J5="Fail",ISBLANK(J5)),INDEX('Issue Code Table'!C:C,MATCH(N:N,'Issue Code Table'!A:A,0)),IF(M5="Critical",6,IF(M5="Significant",5,IF(M5="Moderate",3,2))))</f>
        <v>5</v>
      </c>
    </row>
    <row r="6" spans="1:27" ht="73.5" customHeight="1" x14ac:dyDescent="0.2">
      <c r="A6" s="211" t="s">
        <v>2014</v>
      </c>
      <c r="B6" s="211" t="s">
        <v>272</v>
      </c>
      <c r="C6" s="211" t="s">
        <v>273</v>
      </c>
      <c r="D6" s="209" t="s">
        <v>19</v>
      </c>
      <c r="E6" s="210" t="s">
        <v>1996</v>
      </c>
      <c r="F6" s="210" t="s">
        <v>1439</v>
      </c>
      <c r="G6" s="230" t="s">
        <v>1899</v>
      </c>
      <c r="H6" s="209" t="s">
        <v>274</v>
      </c>
      <c r="I6" s="160"/>
      <c r="J6" s="161"/>
      <c r="K6" s="209" t="s">
        <v>275</v>
      </c>
      <c r="L6" s="190"/>
      <c r="M6" s="162" t="s">
        <v>269</v>
      </c>
      <c r="N6" s="196" t="s">
        <v>408</v>
      </c>
      <c r="O6" s="198" t="s">
        <v>384</v>
      </c>
      <c r="P6" s="189"/>
      <c r="Q6" s="160" t="s">
        <v>1544</v>
      </c>
      <c r="R6" s="160" t="s">
        <v>1553</v>
      </c>
      <c r="S6" s="210" t="s">
        <v>1485</v>
      </c>
      <c r="T6" s="230" t="s">
        <v>1946</v>
      </c>
      <c r="U6" s="190" t="s">
        <v>2252</v>
      </c>
      <c r="V6" s="190"/>
      <c r="Z6" s="220"/>
      <c r="AA6" s="218">
        <f>IF(OR(J6="Fail",ISBLANK(J6)),INDEX('Issue Code Table'!C:C,MATCH(N:N,'Issue Code Table'!A:A,0)),IF(M6="Critical",6,IF(M6="Significant",5,IF(M6="Moderate",3,2))))</f>
        <v>5</v>
      </c>
    </row>
    <row r="7" spans="1:27" ht="222" customHeight="1" x14ac:dyDescent="0.2">
      <c r="A7" s="211" t="s">
        <v>2015</v>
      </c>
      <c r="B7" s="211" t="s">
        <v>371</v>
      </c>
      <c r="C7" s="211" t="s">
        <v>372</v>
      </c>
      <c r="D7" s="209" t="s">
        <v>18</v>
      </c>
      <c r="E7" s="210" t="s">
        <v>1997</v>
      </c>
      <c r="F7" s="210" t="s">
        <v>1839</v>
      </c>
      <c r="G7" s="230" t="s">
        <v>1900</v>
      </c>
      <c r="H7" s="209" t="s">
        <v>2379</v>
      </c>
      <c r="I7" s="160"/>
      <c r="J7" s="161"/>
      <c r="K7" s="209" t="s">
        <v>2380</v>
      </c>
      <c r="L7" s="190"/>
      <c r="M7" s="162" t="s">
        <v>269</v>
      </c>
      <c r="N7" s="196" t="s">
        <v>393</v>
      </c>
      <c r="O7" s="162" t="s">
        <v>389</v>
      </c>
      <c r="P7" s="189"/>
      <c r="Q7" s="160" t="s">
        <v>1544</v>
      </c>
      <c r="R7" s="160" t="s">
        <v>1893</v>
      </c>
      <c r="S7" s="210" t="s">
        <v>1866</v>
      </c>
      <c r="T7" s="230" t="s">
        <v>1947</v>
      </c>
      <c r="U7" s="190" t="s">
        <v>2381</v>
      </c>
      <c r="V7" s="190"/>
      <c r="Z7" s="220"/>
      <c r="AA7" s="218">
        <f>IF(OR(J7="Fail",ISBLANK(J7)),INDEX('Issue Code Table'!C:C,MATCH(N:N,'Issue Code Table'!A:A,0)),IF(M7="Critical",6,IF(M7="Significant",5,IF(M7="Moderate",3,2))))</f>
        <v>4</v>
      </c>
    </row>
    <row r="8" spans="1:27" ht="90" customHeight="1" x14ac:dyDescent="0.2">
      <c r="A8" s="211" t="s">
        <v>2016</v>
      </c>
      <c r="B8" s="211" t="s">
        <v>276</v>
      </c>
      <c r="C8" s="211" t="s">
        <v>277</v>
      </c>
      <c r="D8" s="209" t="s">
        <v>18</v>
      </c>
      <c r="E8" s="210" t="s">
        <v>164</v>
      </c>
      <c r="F8" s="210" t="s">
        <v>1440</v>
      </c>
      <c r="G8" s="230" t="s">
        <v>2289</v>
      </c>
      <c r="H8" s="209" t="s">
        <v>278</v>
      </c>
      <c r="I8" s="160"/>
      <c r="J8" s="161"/>
      <c r="K8" s="209" t="s">
        <v>1315</v>
      </c>
      <c r="L8" s="190"/>
      <c r="M8" s="162" t="s">
        <v>269</v>
      </c>
      <c r="N8" s="196" t="s">
        <v>398</v>
      </c>
      <c r="O8" s="162" t="s">
        <v>1342</v>
      </c>
      <c r="P8" s="189"/>
      <c r="Q8" s="160" t="s">
        <v>1545</v>
      </c>
      <c r="R8" s="160" t="s">
        <v>1554</v>
      </c>
      <c r="S8" s="210" t="s">
        <v>1486</v>
      </c>
      <c r="T8" s="230" t="s">
        <v>1948</v>
      </c>
      <c r="U8" s="190" t="s">
        <v>2400</v>
      </c>
      <c r="V8" s="190"/>
      <c r="Z8" s="220"/>
      <c r="AA8" s="218">
        <f>IF(OR(J8="Fail",ISBLANK(J8)),INDEX('Issue Code Table'!C:C,MATCH(N:N,'Issue Code Table'!A:A,0)),IF(M8="Critical",6,IF(M8="Significant",5,IF(M8="Moderate",3,2))))</f>
        <v>3</v>
      </c>
    </row>
    <row r="9" spans="1:27" ht="96" customHeight="1" x14ac:dyDescent="0.2">
      <c r="A9" s="211" t="s">
        <v>2017</v>
      </c>
      <c r="B9" s="211" t="s">
        <v>279</v>
      </c>
      <c r="C9" s="211" t="s">
        <v>280</v>
      </c>
      <c r="D9" s="209" t="s">
        <v>19</v>
      </c>
      <c r="E9" s="210" t="s">
        <v>165</v>
      </c>
      <c r="F9" s="210" t="s">
        <v>1840</v>
      </c>
      <c r="G9" s="230" t="s">
        <v>2238</v>
      </c>
      <c r="H9" s="209" t="s">
        <v>281</v>
      </c>
      <c r="I9" s="160"/>
      <c r="J9" s="161"/>
      <c r="K9" s="209" t="s">
        <v>1316</v>
      </c>
      <c r="L9" s="190"/>
      <c r="M9" s="162" t="s">
        <v>271</v>
      </c>
      <c r="N9" s="196" t="s">
        <v>399</v>
      </c>
      <c r="O9" s="197" t="s">
        <v>380</v>
      </c>
      <c r="P9" s="189"/>
      <c r="Q9" s="160" t="s">
        <v>1545</v>
      </c>
      <c r="R9" s="160" t="s">
        <v>1555</v>
      </c>
      <c r="S9" s="210" t="s">
        <v>1487</v>
      </c>
      <c r="T9" s="230" t="s">
        <v>1874</v>
      </c>
      <c r="U9" s="190" t="s">
        <v>2245</v>
      </c>
      <c r="V9" s="190" t="s">
        <v>1354</v>
      </c>
      <c r="Z9" s="220"/>
      <c r="AA9" s="218">
        <f>IF(OR(J9="Fail",ISBLANK(J9)),INDEX('Issue Code Table'!C:C,MATCH(N:N,'Issue Code Table'!A:A,0)),IF(M9="Critical",6,IF(M9="Significant",5,IF(M9="Moderate",3,2))))</f>
        <v>6</v>
      </c>
    </row>
    <row r="10" spans="1:27" ht="87.75" customHeight="1" x14ac:dyDescent="0.2">
      <c r="A10" s="211" t="s">
        <v>2018</v>
      </c>
      <c r="B10" s="211" t="s">
        <v>282</v>
      </c>
      <c r="C10" s="211" t="s">
        <v>283</v>
      </c>
      <c r="D10" s="209" t="s">
        <v>19</v>
      </c>
      <c r="E10" s="210" t="s">
        <v>166</v>
      </c>
      <c r="F10" s="210" t="s">
        <v>1441</v>
      </c>
      <c r="G10" s="230" t="s">
        <v>2290</v>
      </c>
      <c r="H10" s="209" t="s">
        <v>284</v>
      </c>
      <c r="I10" s="160"/>
      <c r="J10" s="161"/>
      <c r="K10" s="209" t="s">
        <v>285</v>
      </c>
      <c r="L10" s="190"/>
      <c r="M10" s="162" t="s">
        <v>271</v>
      </c>
      <c r="N10" s="196" t="s">
        <v>394</v>
      </c>
      <c r="O10" s="197" t="s">
        <v>381</v>
      </c>
      <c r="P10" s="189"/>
      <c r="Q10" s="160" t="s">
        <v>1545</v>
      </c>
      <c r="R10" s="160" t="s">
        <v>1556</v>
      </c>
      <c r="S10" s="210" t="s">
        <v>1488</v>
      </c>
      <c r="T10" s="230" t="s">
        <v>1949</v>
      </c>
      <c r="U10" s="190" t="s">
        <v>1950</v>
      </c>
      <c r="V10" s="190" t="s">
        <v>1789</v>
      </c>
      <c r="Z10" s="220"/>
      <c r="AA10" s="218">
        <f>IF(OR(J10="Fail",ISBLANK(J10)),INDEX('Issue Code Table'!C:C,MATCH(N:N,'Issue Code Table'!A:A,0)),IF(M10="Critical",6,IF(M10="Significant",5,IF(M10="Moderate",3,2))))</f>
        <v>5</v>
      </c>
    </row>
    <row r="11" spans="1:27" ht="81.75" customHeight="1" x14ac:dyDescent="0.2">
      <c r="A11" s="211" t="s">
        <v>2019</v>
      </c>
      <c r="B11" s="211" t="s">
        <v>272</v>
      </c>
      <c r="C11" s="211" t="s">
        <v>273</v>
      </c>
      <c r="D11" s="209" t="s">
        <v>19</v>
      </c>
      <c r="E11" s="210" t="s">
        <v>167</v>
      </c>
      <c r="F11" s="210" t="s">
        <v>1442</v>
      </c>
      <c r="G11" s="230" t="s">
        <v>1856</v>
      </c>
      <c r="H11" s="209" t="s">
        <v>1113</v>
      </c>
      <c r="I11" s="160"/>
      <c r="J11" s="161"/>
      <c r="K11" s="209" t="s">
        <v>1085</v>
      </c>
      <c r="L11" s="190"/>
      <c r="M11" s="162" t="s">
        <v>269</v>
      </c>
      <c r="N11" s="196" t="s">
        <v>400</v>
      </c>
      <c r="O11" s="198" t="s">
        <v>382</v>
      </c>
      <c r="P11" s="189"/>
      <c r="Q11" s="160" t="s">
        <v>1545</v>
      </c>
      <c r="R11" s="160" t="s">
        <v>1557</v>
      </c>
      <c r="S11" s="210" t="s">
        <v>1489</v>
      </c>
      <c r="T11" s="230" t="s">
        <v>1951</v>
      </c>
      <c r="U11" s="190" t="s">
        <v>2402</v>
      </c>
      <c r="V11" s="190"/>
      <c r="Z11" s="220"/>
      <c r="AA11" s="218">
        <f>IF(OR(J11="Fail",ISBLANK(J11)),INDEX('Issue Code Table'!C:C,MATCH(N:N,'Issue Code Table'!A:A,0)),IF(M11="Critical",6,IF(M11="Significant",5,IF(M11="Moderate",3,2))))</f>
        <v>4</v>
      </c>
    </row>
    <row r="12" spans="1:27" ht="51" customHeight="1" x14ac:dyDescent="0.2">
      <c r="A12" s="211" t="s">
        <v>2020</v>
      </c>
      <c r="B12" s="212" t="s">
        <v>286</v>
      </c>
      <c r="C12" s="212" t="s">
        <v>287</v>
      </c>
      <c r="D12" s="209" t="s">
        <v>18</v>
      </c>
      <c r="E12" s="210" t="s">
        <v>1756</v>
      </c>
      <c r="F12" s="210" t="s">
        <v>1841</v>
      </c>
      <c r="G12" s="230" t="s">
        <v>2291</v>
      </c>
      <c r="H12" s="209" t="s">
        <v>288</v>
      </c>
      <c r="I12" s="160"/>
      <c r="J12" s="161"/>
      <c r="K12" s="209" t="s">
        <v>1317</v>
      </c>
      <c r="L12" s="190"/>
      <c r="M12" s="162" t="s">
        <v>271</v>
      </c>
      <c r="N12" s="196" t="s">
        <v>401</v>
      </c>
      <c r="O12" s="162" t="s">
        <v>383</v>
      </c>
      <c r="P12" s="189"/>
      <c r="Q12" s="160" t="s">
        <v>1545</v>
      </c>
      <c r="R12" s="160" t="s">
        <v>1558</v>
      </c>
      <c r="S12" s="210" t="s">
        <v>1490</v>
      </c>
      <c r="T12" s="230" t="s">
        <v>2008</v>
      </c>
      <c r="U12" s="190" t="s">
        <v>2237</v>
      </c>
      <c r="V12" s="190" t="s">
        <v>1356</v>
      </c>
      <c r="Z12" s="220"/>
      <c r="AA12" s="218">
        <f>IF(OR(J12="Fail",ISBLANK(J12)),INDEX('Issue Code Table'!C:C,MATCH(N:N,'Issue Code Table'!A:A,0)),IF(M12="Critical",6,IF(M12="Significant",5,IF(M12="Moderate",3,2))))</f>
        <v>4</v>
      </c>
    </row>
    <row r="13" spans="1:27" ht="99.75" customHeight="1" x14ac:dyDescent="0.2">
      <c r="A13" s="211" t="s">
        <v>2021</v>
      </c>
      <c r="B13" s="211" t="s">
        <v>279</v>
      </c>
      <c r="C13" s="211" t="s">
        <v>280</v>
      </c>
      <c r="D13" s="209" t="s">
        <v>19</v>
      </c>
      <c r="E13" s="210" t="s">
        <v>168</v>
      </c>
      <c r="F13" s="210" t="s">
        <v>1842</v>
      </c>
      <c r="G13" s="230" t="s">
        <v>2282</v>
      </c>
      <c r="H13" s="209" t="s">
        <v>289</v>
      </c>
      <c r="I13" s="160"/>
      <c r="J13" s="161"/>
      <c r="K13" s="209" t="s">
        <v>290</v>
      </c>
      <c r="L13" s="190"/>
      <c r="M13" s="162" t="s">
        <v>271</v>
      </c>
      <c r="N13" s="196" t="s">
        <v>399</v>
      </c>
      <c r="O13" s="162" t="s">
        <v>380</v>
      </c>
      <c r="P13" s="189"/>
      <c r="Q13" s="160" t="s">
        <v>1545</v>
      </c>
      <c r="R13" s="160" t="s">
        <v>1559</v>
      </c>
      <c r="S13" s="210" t="s">
        <v>1491</v>
      </c>
      <c r="T13" s="230" t="s">
        <v>1953</v>
      </c>
      <c r="U13" s="190" t="s">
        <v>2246</v>
      </c>
      <c r="V13" s="190" t="s">
        <v>1357</v>
      </c>
      <c r="Z13" s="220"/>
      <c r="AA13" s="218">
        <f>IF(OR(J13="Fail",ISBLANK(J13)),INDEX('Issue Code Table'!C:C,MATCH(N:N,'Issue Code Table'!A:A,0)),IF(M13="Critical",6,IF(M13="Significant",5,IF(M13="Moderate",3,2))))</f>
        <v>6</v>
      </c>
    </row>
    <row r="14" spans="1:27" ht="152.25" customHeight="1" x14ac:dyDescent="0.2">
      <c r="A14" s="211" t="s">
        <v>2022</v>
      </c>
      <c r="B14" s="211" t="s">
        <v>342</v>
      </c>
      <c r="C14" s="211" t="s">
        <v>343</v>
      </c>
      <c r="D14" s="231" t="s">
        <v>19</v>
      </c>
      <c r="E14" s="210" t="s">
        <v>169</v>
      </c>
      <c r="F14" s="210" t="s">
        <v>1843</v>
      </c>
      <c r="G14" s="230" t="s">
        <v>1857</v>
      </c>
      <c r="H14" s="209" t="s">
        <v>1114</v>
      </c>
      <c r="I14" s="160"/>
      <c r="J14" s="161"/>
      <c r="K14" s="209" t="s">
        <v>1318</v>
      </c>
      <c r="L14" s="190"/>
      <c r="M14" s="162" t="s">
        <v>271</v>
      </c>
      <c r="N14" s="196" t="s">
        <v>977</v>
      </c>
      <c r="O14" s="162" t="s">
        <v>1106</v>
      </c>
      <c r="P14" s="189"/>
      <c r="Q14" s="160" t="s">
        <v>1545</v>
      </c>
      <c r="R14" s="160" t="s">
        <v>1560</v>
      </c>
      <c r="S14" s="210" t="s">
        <v>1492</v>
      </c>
      <c r="T14" s="230" t="s">
        <v>1952</v>
      </c>
      <c r="U14" s="190" t="s">
        <v>2401</v>
      </c>
      <c r="V14" s="190" t="s">
        <v>1358</v>
      </c>
      <c r="Z14" s="220"/>
      <c r="AA14" s="218">
        <f>IF(OR(J14="Fail",ISBLANK(J14)),INDEX('Issue Code Table'!C:C,MATCH(N:N,'Issue Code Table'!A:A,0)),IF(M14="Critical",6,IF(M14="Significant",5,IF(M14="Moderate",3,2))))</f>
        <v>5</v>
      </c>
    </row>
    <row r="15" spans="1:27" ht="160.5" customHeight="1" x14ac:dyDescent="0.2">
      <c r="A15" s="211" t="s">
        <v>2023</v>
      </c>
      <c r="B15" s="211" t="s">
        <v>350</v>
      </c>
      <c r="C15" s="211" t="s">
        <v>352</v>
      </c>
      <c r="D15" s="209" t="s">
        <v>19</v>
      </c>
      <c r="E15" s="210" t="s">
        <v>1998</v>
      </c>
      <c r="F15" s="210" t="s">
        <v>1844</v>
      </c>
      <c r="G15" s="230" t="s">
        <v>1901</v>
      </c>
      <c r="H15" s="209" t="s">
        <v>1942</v>
      </c>
      <c r="I15" s="160"/>
      <c r="J15" s="161"/>
      <c r="K15" s="209" t="s">
        <v>1943</v>
      </c>
      <c r="L15" s="190"/>
      <c r="M15" s="162" t="s">
        <v>269</v>
      </c>
      <c r="N15" s="196" t="s">
        <v>548</v>
      </c>
      <c r="O15" s="162" t="s">
        <v>1107</v>
      </c>
      <c r="P15" s="189"/>
      <c r="Q15" s="160" t="s">
        <v>1545</v>
      </c>
      <c r="R15" s="160" t="s">
        <v>1894</v>
      </c>
      <c r="S15" s="210" t="s">
        <v>1867</v>
      </c>
      <c r="T15" s="230" t="s">
        <v>1875</v>
      </c>
      <c r="U15" s="190" t="s">
        <v>2484</v>
      </c>
      <c r="V15" s="190"/>
      <c r="Z15" s="220"/>
      <c r="AA15" s="218">
        <f>IF(OR(J15="Fail",ISBLANK(J15)),INDEX('Issue Code Table'!C:C,MATCH(N:N,'Issue Code Table'!A:A,0)),IF(M15="Critical",6,IF(M15="Significant",5,IF(M15="Moderate",3,2))))</f>
        <v>6</v>
      </c>
    </row>
    <row r="16" spans="1:27" ht="152.25" customHeight="1" x14ac:dyDescent="0.2">
      <c r="A16" s="211" t="s">
        <v>2024</v>
      </c>
      <c r="B16" s="211" t="s">
        <v>371</v>
      </c>
      <c r="C16" s="211" t="s">
        <v>372</v>
      </c>
      <c r="D16" s="209" t="s">
        <v>19</v>
      </c>
      <c r="E16" s="210" t="s">
        <v>1999</v>
      </c>
      <c r="F16" s="210" t="s">
        <v>1845</v>
      </c>
      <c r="G16" s="230" t="s">
        <v>1902</v>
      </c>
      <c r="H16" s="209" t="s">
        <v>1936</v>
      </c>
      <c r="I16" s="160"/>
      <c r="J16" s="161"/>
      <c r="K16" s="209" t="s">
        <v>1935</v>
      </c>
      <c r="L16" s="190"/>
      <c r="M16" s="162" t="s">
        <v>271</v>
      </c>
      <c r="N16" s="196" t="s">
        <v>415</v>
      </c>
      <c r="O16" s="162" t="s">
        <v>391</v>
      </c>
      <c r="P16" s="189"/>
      <c r="Q16" s="160" t="s">
        <v>1545</v>
      </c>
      <c r="R16" s="160" t="s">
        <v>1895</v>
      </c>
      <c r="S16" s="210" t="s">
        <v>1868</v>
      </c>
      <c r="T16" s="230" t="s">
        <v>1954</v>
      </c>
      <c r="U16" s="190" t="s">
        <v>2410</v>
      </c>
      <c r="V16" s="190" t="s">
        <v>2235</v>
      </c>
      <c r="Z16" s="220"/>
      <c r="AA16" s="218">
        <f>IF(OR(J16="Fail",ISBLANK(J16)),INDEX('Issue Code Table'!C:C,MATCH(N:N,'Issue Code Table'!A:A,0)),IF(M16="Critical",6,IF(M16="Significant",5,IF(M16="Moderate",3,2))))</f>
        <v>5</v>
      </c>
    </row>
    <row r="17" spans="1:27" ht="152.25" customHeight="1" x14ac:dyDescent="0.2">
      <c r="A17" s="211" t="s">
        <v>2025</v>
      </c>
      <c r="B17" s="211" t="s">
        <v>344</v>
      </c>
      <c r="C17" s="211" t="s">
        <v>345</v>
      </c>
      <c r="D17" s="231" t="s">
        <v>19</v>
      </c>
      <c r="E17" s="210" t="s">
        <v>170</v>
      </c>
      <c r="F17" s="210" t="s">
        <v>1443</v>
      </c>
      <c r="G17" s="230" t="s">
        <v>2281</v>
      </c>
      <c r="H17" s="209" t="s">
        <v>291</v>
      </c>
      <c r="I17" s="160"/>
      <c r="J17" s="161"/>
      <c r="K17" s="209" t="s">
        <v>292</v>
      </c>
      <c r="L17" s="190"/>
      <c r="M17" s="162" t="s">
        <v>269</v>
      </c>
      <c r="N17" s="196" t="s">
        <v>403</v>
      </c>
      <c r="O17" s="162" t="s">
        <v>1343</v>
      </c>
      <c r="P17" s="189"/>
      <c r="Q17" s="160" t="s">
        <v>1546</v>
      </c>
      <c r="R17" s="160" t="s">
        <v>1561</v>
      </c>
      <c r="S17" s="210" t="s">
        <v>1493</v>
      </c>
      <c r="T17" s="230" t="s">
        <v>1955</v>
      </c>
      <c r="U17" s="190" t="s">
        <v>2010</v>
      </c>
      <c r="V17" s="190"/>
      <c r="Z17" s="220"/>
      <c r="AA17" s="218">
        <f>IF(OR(J17="Fail",ISBLANK(J17)),INDEX('Issue Code Table'!C:C,MATCH(N:N,'Issue Code Table'!A:A,0)),IF(M17="Critical",6,IF(M17="Significant",5,IF(M17="Moderate",3,2))))</f>
        <v>4</v>
      </c>
    </row>
    <row r="18" spans="1:27" ht="152.25" customHeight="1" x14ac:dyDescent="0.2">
      <c r="A18" s="211" t="s">
        <v>2026</v>
      </c>
      <c r="B18" s="211" t="s">
        <v>346</v>
      </c>
      <c r="C18" s="211" t="s">
        <v>347</v>
      </c>
      <c r="D18" s="209" t="s">
        <v>18</v>
      </c>
      <c r="E18" s="210" t="s">
        <v>171</v>
      </c>
      <c r="F18" s="210" t="s">
        <v>1846</v>
      </c>
      <c r="G18" s="230" t="s">
        <v>2292</v>
      </c>
      <c r="H18" s="209" t="s">
        <v>293</v>
      </c>
      <c r="I18" s="160"/>
      <c r="J18" s="161"/>
      <c r="K18" s="209" t="s">
        <v>294</v>
      </c>
      <c r="L18" s="190"/>
      <c r="M18" s="162" t="s">
        <v>269</v>
      </c>
      <c r="N18" s="196" t="s">
        <v>566</v>
      </c>
      <c r="O18" s="162" t="s">
        <v>1344</v>
      </c>
      <c r="P18" s="189"/>
      <c r="Q18" s="160" t="s">
        <v>1546</v>
      </c>
      <c r="R18" s="160" t="s">
        <v>1562</v>
      </c>
      <c r="S18" s="210" t="s">
        <v>1494</v>
      </c>
      <c r="T18" s="230" t="s">
        <v>1956</v>
      </c>
      <c r="U18" s="190" t="s">
        <v>2412</v>
      </c>
      <c r="V18" s="190"/>
      <c r="Z18" s="220"/>
      <c r="AA18" s="218">
        <f>IF(OR(J18="Fail",ISBLANK(J18)),INDEX('Issue Code Table'!C:C,MATCH(N:N,'Issue Code Table'!A:A,0)),IF(M18="Critical",6,IF(M18="Significant",5,IF(M18="Moderate",3,2))))</f>
        <v>2</v>
      </c>
    </row>
    <row r="19" spans="1:27" ht="152.25" customHeight="1" x14ac:dyDescent="0.2">
      <c r="A19" s="211" t="s">
        <v>2027</v>
      </c>
      <c r="B19" s="211" t="s">
        <v>344</v>
      </c>
      <c r="C19" s="211" t="s">
        <v>345</v>
      </c>
      <c r="D19" s="209" t="s">
        <v>18</v>
      </c>
      <c r="E19" s="210" t="s">
        <v>172</v>
      </c>
      <c r="F19" s="210" t="s">
        <v>1444</v>
      </c>
      <c r="G19" s="230" t="s">
        <v>2293</v>
      </c>
      <c r="H19" s="209" t="s">
        <v>295</v>
      </c>
      <c r="I19" s="160"/>
      <c r="J19" s="161"/>
      <c r="K19" s="209" t="s">
        <v>1091</v>
      </c>
      <c r="L19" s="190"/>
      <c r="M19" s="162" t="s">
        <v>269</v>
      </c>
      <c r="N19" s="196" t="s">
        <v>403</v>
      </c>
      <c r="O19" s="162" t="s">
        <v>1345</v>
      </c>
      <c r="P19" s="189"/>
      <c r="Q19" s="160" t="s">
        <v>1546</v>
      </c>
      <c r="R19" s="160" t="s">
        <v>1563</v>
      </c>
      <c r="S19" s="210" t="s">
        <v>1495</v>
      </c>
      <c r="T19" s="230" t="s">
        <v>1957</v>
      </c>
      <c r="U19" s="190" t="s">
        <v>2422</v>
      </c>
      <c r="V19" s="190"/>
      <c r="Z19" s="220"/>
      <c r="AA19" s="218">
        <f>IF(OR(J19="Fail",ISBLANK(J19)),INDEX('Issue Code Table'!C:C,MATCH(N:N,'Issue Code Table'!A:A,0)),IF(M19="Critical",6,IF(M19="Significant",5,IF(M19="Moderate",3,2))))</f>
        <v>4</v>
      </c>
    </row>
    <row r="20" spans="1:27" ht="152.25" customHeight="1" x14ac:dyDescent="0.2">
      <c r="A20" s="211" t="s">
        <v>2028</v>
      </c>
      <c r="B20" s="211" t="s">
        <v>348</v>
      </c>
      <c r="C20" s="211" t="s">
        <v>349</v>
      </c>
      <c r="D20" s="231" t="s">
        <v>19</v>
      </c>
      <c r="E20" s="210" t="s">
        <v>173</v>
      </c>
      <c r="F20" s="210" t="s">
        <v>1847</v>
      </c>
      <c r="G20" s="230" t="s">
        <v>1858</v>
      </c>
      <c r="H20" s="209" t="s">
        <v>296</v>
      </c>
      <c r="I20" s="160"/>
      <c r="J20" s="161"/>
      <c r="K20" s="209" t="s">
        <v>1319</v>
      </c>
      <c r="L20" s="190"/>
      <c r="M20" s="162" t="s">
        <v>271</v>
      </c>
      <c r="N20" s="196" t="s">
        <v>458</v>
      </c>
      <c r="O20" s="162" t="s">
        <v>1346</v>
      </c>
      <c r="P20" s="189"/>
      <c r="Q20" s="160" t="s">
        <v>1547</v>
      </c>
      <c r="R20" s="160" t="s">
        <v>1564</v>
      </c>
      <c r="S20" s="210" t="s">
        <v>1496</v>
      </c>
      <c r="T20" s="230" t="s">
        <v>1876</v>
      </c>
      <c r="U20" s="190" t="s">
        <v>2478</v>
      </c>
      <c r="V20" s="190" t="s">
        <v>1359</v>
      </c>
      <c r="Z20" s="220"/>
      <c r="AA20" s="218">
        <f>IF(OR(J20="Fail",ISBLANK(J20)),INDEX('Issue Code Table'!C:C,MATCH(N:N,'Issue Code Table'!A:A,0)),IF(M20="Critical",6,IF(M20="Significant",5,IF(M20="Moderate",3,2))))</f>
        <v>7</v>
      </c>
    </row>
    <row r="21" spans="1:27" ht="152.25" customHeight="1" x14ac:dyDescent="0.2">
      <c r="A21" s="211" t="s">
        <v>2029</v>
      </c>
      <c r="B21" s="211" t="s">
        <v>350</v>
      </c>
      <c r="C21" s="211" t="s">
        <v>352</v>
      </c>
      <c r="D21" s="209" t="s">
        <v>19</v>
      </c>
      <c r="E21" s="210" t="s">
        <v>174</v>
      </c>
      <c r="F21" s="210" t="s">
        <v>2490</v>
      </c>
      <c r="G21" s="230" t="s">
        <v>2489</v>
      </c>
      <c r="H21" s="209" t="s">
        <v>297</v>
      </c>
      <c r="I21" s="160"/>
      <c r="J21" s="161"/>
      <c r="K21" s="209" t="s">
        <v>1320</v>
      </c>
      <c r="L21" s="190" t="s">
        <v>1321</v>
      </c>
      <c r="M21" s="162" t="s">
        <v>271</v>
      </c>
      <c r="N21" s="196" t="s">
        <v>2492</v>
      </c>
      <c r="O21" s="197" t="s">
        <v>2491</v>
      </c>
      <c r="P21" s="189"/>
      <c r="Q21" s="160" t="s">
        <v>1547</v>
      </c>
      <c r="R21" s="160" t="s">
        <v>1565</v>
      </c>
      <c r="S21" s="210" t="s">
        <v>1497</v>
      </c>
      <c r="T21" s="230" t="s">
        <v>2493</v>
      </c>
      <c r="U21" s="190" t="s">
        <v>2494</v>
      </c>
      <c r="V21" s="190" t="s">
        <v>1360</v>
      </c>
      <c r="Z21" s="220"/>
      <c r="AA21" s="218" t="e">
        <f>IF(OR(J21="Fail",ISBLANK(J21)),INDEX('Issue Code Table'!C:C,MATCH(N:N,'Issue Code Table'!A:A,0)),IF(M21="Critical",6,IF(M21="Significant",5,IF(M21="Moderate",3,2))))</f>
        <v>#N/A</v>
      </c>
    </row>
    <row r="22" spans="1:27" ht="152.25" customHeight="1" x14ac:dyDescent="0.2">
      <c r="A22" s="211" t="s">
        <v>2030</v>
      </c>
      <c r="B22" s="211" t="s">
        <v>350</v>
      </c>
      <c r="C22" s="211" t="s">
        <v>352</v>
      </c>
      <c r="D22" s="209" t="s">
        <v>19</v>
      </c>
      <c r="E22" s="210" t="s">
        <v>175</v>
      </c>
      <c r="F22" s="210" t="s">
        <v>1848</v>
      </c>
      <c r="G22" s="230" t="s">
        <v>1903</v>
      </c>
      <c r="H22" s="209" t="s">
        <v>298</v>
      </c>
      <c r="I22" s="160"/>
      <c r="J22" s="161"/>
      <c r="K22" s="209" t="s">
        <v>1322</v>
      </c>
      <c r="L22" s="190"/>
      <c r="M22" s="162" t="s">
        <v>269</v>
      </c>
      <c r="N22" s="196" t="s">
        <v>548</v>
      </c>
      <c r="O22" s="162" t="s">
        <v>1107</v>
      </c>
      <c r="P22" s="189"/>
      <c r="Q22" s="160" t="s">
        <v>1547</v>
      </c>
      <c r="R22" s="160" t="s">
        <v>1566</v>
      </c>
      <c r="S22" s="210" t="s">
        <v>1498</v>
      </c>
      <c r="T22" s="230" t="s">
        <v>1958</v>
      </c>
      <c r="U22" s="232" t="s">
        <v>2423</v>
      </c>
      <c r="V22" s="190"/>
      <c r="Z22" s="220"/>
      <c r="AA22" s="218">
        <f>IF(OR(J22="Fail",ISBLANK(J22)),INDEX('Issue Code Table'!C:C,MATCH(N:N,'Issue Code Table'!A:A,0)),IF(M22="Critical",6,IF(M22="Significant",5,IF(M22="Moderate",3,2))))</f>
        <v>6</v>
      </c>
    </row>
    <row r="23" spans="1:27" ht="152.25" customHeight="1" x14ac:dyDescent="0.2">
      <c r="A23" s="211" t="s">
        <v>2031</v>
      </c>
      <c r="B23" s="211" t="s">
        <v>353</v>
      </c>
      <c r="C23" s="211" t="s">
        <v>354</v>
      </c>
      <c r="D23" s="209" t="s">
        <v>18</v>
      </c>
      <c r="E23" s="210" t="s">
        <v>1752</v>
      </c>
      <c r="F23" s="210" t="s">
        <v>1445</v>
      </c>
      <c r="G23" s="230" t="s">
        <v>1859</v>
      </c>
      <c r="H23" s="209" t="s">
        <v>299</v>
      </c>
      <c r="I23" s="160"/>
      <c r="J23" s="161"/>
      <c r="K23" s="209" t="s">
        <v>300</v>
      </c>
      <c r="L23" s="190"/>
      <c r="M23" s="162" t="s">
        <v>271</v>
      </c>
      <c r="N23" s="196" t="s">
        <v>439</v>
      </c>
      <c r="O23" s="162" t="s">
        <v>1108</v>
      </c>
      <c r="P23" s="189"/>
      <c r="Q23" s="160" t="s">
        <v>1547</v>
      </c>
      <c r="R23" s="160" t="s">
        <v>1567</v>
      </c>
      <c r="S23" s="210" t="s">
        <v>1499</v>
      </c>
      <c r="T23" s="230" t="s">
        <v>1877</v>
      </c>
      <c r="U23" s="190" t="s">
        <v>2087</v>
      </c>
      <c r="V23" s="190" t="s">
        <v>1361</v>
      </c>
      <c r="Z23" s="220"/>
      <c r="AA23" s="218">
        <f>IF(OR(J23="Fail",ISBLANK(J23)),INDEX('Issue Code Table'!C:C,MATCH(N:N,'Issue Code Table'!A:A,0)),IF(M23="Critical",6,IF(M23="Significant",5,IF(M23="Moderate",3,2))))</f>
        <v>5</v>
      </c>
    </row>
    <row r="24" spans="1:27" ht="108" customHeight="1" x14ac:dyDescent="0.2">
      <c r="A24" s="211" t="s">
        <v>2032</v>
      </c>
      <c r="B24" s="211" t="s">
        <v>355</v>
      </c>
      <c r="C24" s="211" t="s">
        <v>356</v>
      </c>
      <c r="D24" s="209" t="s">
        <v>19</v>
      </c>
      <c r="E24" s="210" t="s">
        <v>1781</v>
      </c>
      <c r="F24" s="210" t="s">
        <v>1446</v>
      </c>
      <c r="G24" s="230" t="s">
        <v>1860</v>
      </c>
      <c r="H24" s="209" t="s">
        <v>2236</v>
      </c>
      <c r="I24" s="160"/>
      <c r="J24" s="161"/>
      <c r="K24" s="209" t="s">
        <v>1700</v>
      </c>
      <c r="L24" s="190"/>
      <c r="M24" s="162" t="s">
        <v>271</v>
      </c>
      <c r="N24" s="196" t="s">
        <v>439</v>
      </c>
      <c r="O24" s="162" t="s">
        <v>1108</v>
      </c>
      <c r="P24" s="189"/>
      <c r="Q24" s="160" t="s">
        <v>1547</v>
      </c>
      <c r="R24" s="160" t="s">
        <v>1568</v>
      </c>
      <c r="S24" s="210" t="s">
        <v>1500</v>
      </c>
      <c r="T24" s="230" t="s">
        <v>1878</v>
      </c>
      <c r="U24" s="190" t="s">
        <v>2382</v>
      </c>
      <c r="V24" s="190" t="s">
        <v>1362</v>
      </c>
      <c r="Z24" s="220"/>
      <c r="AA24" s="218">
        <f>IF(OR(J24="Fail",ISBLANK(J24)),INDEX('Issue Code Table'!C:C,MATCH(N:N,'Issue Code Table'!A:A,0)),IF(M24="Critical",6,IF(M24="Significant",5,IF(M24="Moderate",3,2))))</f>
        <v>5</v>
      </c>
    </row>
    <row r="25" spans="1:27" ht="98.25" customHeight="1" x14ac:dyDescent="0.2">
      <c r="A25" s="211" t="s">
        <v>2033</v>
      </c>
      <c r="B25" s="213" t="s">
        <v>1612</v>
      </c>
      <c r="C25" s="213" t="s">
        <v>1613</v>
      </c>
      <c r="D25" s="209" t="s">
        <v>18</v>
      </c>
      <c r="E25" s="210" t="s">
        <v>1757</v>
      </c>
      <c r="F25" s="210" t="s">
        <v>1447</v>
      </c>
      <c r="G25" s="230" t="s">
        <v>1904</v>
      </c>
      <c r="H25" s="209" t="s">
        <v>1611</v>
      </c>
      <c r="I25" s="160"/>
      <c r="J25" s="161"/>
      <c r="K25" s="209" t="s">
        <v>448</v>
      </c>
      <c r="L25" s="190"/>
      <c r="M25" s="162" t="s">
        <v>271</v>
      </c>
      <c r="N25" s="196" t="s">
        <v>447</v>
      </c>
      <c r="O25" s="162" t="s">
        <v>1610</v>
      </c>
      <c r="P25" s="189"/>
      <c r="Q25" s="160" t="s">
        <v>1547</v>
      </c>
      <c r="R25" s="160" t="s">
        <v>1569</v>
      </c>
      <c r="S25" s="210" t="s">
        <v>1501</v>
      </c>
      <c r="T25" s="230" t="s">
        <v>1959</v>
      </c>
      <c r="U25" s="190" t="s">
        <v>2413</v>
      </c>
      <c r="V25" s="190" t="s">
        <v>2250</v>
      </c>
      <c r="Z25" s="220"/>
      <c r="AA25" s="218">
        <f>IF(OR(J25="Fail",ISBLANK(J25)),INDEX('Issue Code Table'!C:C,MATCH(N:N,'Issue Code Table'!A:A,0)),IF(M25="Critical",6,IF(M25="Significant",5,IF(M25="Moderate",3,2))))</f>
        <v>5</v>
      </c>
    </row>
    <row r="26" spans="1:27" ht="109.5" customHeight="1" x14ac:dyDescent="0.2">
      <c r="A26" s="211" t="s">
        <v>2034</v>
      </c>
      <c r="B26" s="208" t="s">
        <v>1617</v>
      </c>
      <c r="C26" s="208" t="s">
        <v>1618</v>
      </c>
      <c r="D26" s="209" t="s">
        <v>18</v>
      </c>
      <c r="E26" s="210" t="s">
        <v>1758</v>
      </c>
      <c r="F26" s="210" t="s">
        <v>1448</v>
      </c>
      <c r="G26" s="230" t="s">
        <v>1905</v>
      </c>
      <c r="H26" s="209" t="s">
        <v>1614</v>
      </c>
      <c r="I26" s="160"/>
      <c r="J26" s="161"/>
      <c r="K26" s="209" t="s">
        <v>1616</v>
      </c>
      <c r="L26" s="190"/>
      <c r="M26" s="162" t="s">
        <v>269</v>
      </c>
      <c r="N26" s="161" t="s">
        <v>419</v>
      </c>
      <c r="O26" s="199" t="s">
        <v>1615</v>
      </c>
      <c r="P26" s="189"/>
      <c r="Q26" s="160" t="s">
        <v>1547</v>
      </c>
      <c r="R26" s="160" t="s">
        <v>1570</v>
      </c>
      <c r="S26" s="210" t="s">
        <v>1502</v>
      </c>
      <c r="T26" s="230" t="s">
        <v>1960</v>
      </c>
      <c r="U26" s="190" t="s">
        <v>2411</v>
      </c>
      <c r="V26" s="190"/>
      <c r="Z26" s="220"/>
      <c r="AA26" s="218">
        <f>IF(OR(J26="Fail",ISBLANK(J26)),INDEX('Issue Code Table'!C:C,MATCH(N:N,'Issue Code Table'!A:A,0)),IF(M26="Critical",6,IF(M26="Significant",5,IF(M26="Moderate",3,2))))</f>
        <v>4</v>
      </c>
    </row>
    <row r="27" spans="1:27" ht="152.25" customHeight="1" x14ac:dyDescent="0.2">
      <c r="A27" s="211" t="s">
        <v>2035</v>
      </c>
      <c r="B27" s="211" t="s">
        <v>306</v>
      </c>
      <c r="C27" s="211" t="s">
        <v>307</v>
      </c>
      <c r="D27" s="209" t="s">
        <v>18</v>
      </c>
      <c r="E27" s="210" t="s">
        <v>2169</v>
      </c>
      <c r="F27" s="210" t="s">
        <v>1449</v>
      </c>
      <c r="G27" s="230" t="s">
        <v>2170</v>
      </c>
      <c r="H27" s="209" t="s">
        <v>2171</v>
      </c>
      <c r="I27" s="160"/>
      <c r="J27" s="161"/>
      <c r="K27" s="209" t="s">
        <v>2172</v>
      </c>
      <c r="L27" s="190"/>
      <c r="M27" s="162" t="s">
        <v>269</v>
      </c>
      <c r="N27" s="161" t="s">
        <v>872</v>
      </c>
      <c r="O27" s="199" t="s">
        <v>1621</v>
      </c>
      <c r="P27" s="189"/>
      <c r="Q27" s="160" t="s">
        <v>1548</v>
      </c>
      <c r="R27" s="160" t="s">
        <v>1571</v>
      </c>
      <c r="S27" s="210" t="s">
        <v>1503</v>
      </c>
      <c r="T27" s="230" t="s">
        <v>2173</v>
      </c>
      <c r="U27" s="231" t="s">
        <v>2495</v>
      </c>
      <c r="V27" s="190"/>
      <c r="Z27" s="220"/>
      <c r="AA27" s="218">
        <f>IF(OR(J27="Fail",ISBLANK(J27)),INDEX('Issue Code Table'!C:C,MATCH(N:N,'Issue Code Table'!A:A,0)),IF(M27="Critical",6,IF(M27="Significant",5,IF(M27="Moderate",3,2))))</f>
        <v>8</v>
      </c>
    </row>
    <row r="28" spans="1:27" ht="152.25" customHeight="1" x14ac:dyDescent="0.2">
      <c r="A28" s="211" t="s">
        <v>2036</v>
      </c>
      <c r="B28" s="211" t="s">
        <v>282</v>
      </c>
      <c r="C28" s="211" t="s">
        <v>283</v>
      </c>
      <c r="D28" s="209" t="s">
        <v>18</v>
      </c>
      <c r="E28" s="210" t="s">
        <v>2000</v>
      </c>
      <c r="F28" s="210" t="s">
        <v>1450</v>
      </c>
      <c r="G28" s="230" t="s">
        <v>1906</v>
      </c>
      <c r="H28" s="209" t="s">
        <v>301</v>
      </c>
      <c r="I28" s="160"/>
      <c r="J28" s="161"/>
      <c r="K28" s="209" t="s">
        <v>1323</v>
      </c>
      <c r="L28" s="190" t="s">
        <v>1325</v>
      </c>
      <c r="M28" s="162" t="s">
        <v>269</v>
      </c>
      <c r="N28" s="196" t="s">
        <v>408</v>
      </c>
      <c r="O28" s="162" t="s">
        <v>384</v>
      </c>
      <c r="P28" s="189"/>
      <c r="Q28" s="160" t="s">
        <v>1548</v>
      </c>
      <c r="R28" s="160">
        <v>5.3</v>
      </c>
      <c r="S28" s="210" t="s">
        <v>1504</v>
      </c>
      <c r="T28" s="230" t="s">
        <v>1961</v>
      </c>
      <c r="U28" s="190" t="s">
        <v>2415</v>
      </c>
      <c r="V28" s="190"/>
      <c r="Z28" s="220"/>
      <c r="AA28" s="218">
        <f>IF(OR(J28="Fail",ISBLANK(J28)),INDEX('Issue Code Table'!C:C,MATCH(N:N,'Issue Code Table'!A:A,0)),IF(M28="Critical",6,IF(M28="Significant",5,IF(M28="Moderate",3,2))))</f>
        <v>5</v>
      </c>
    </row>
    <row r="29" spans="1:27" ht="171" customHeight="1" x14ac:dyDescent="0.2">
      <c r="A29" s="211" t="s">
        <v>2037</v>
      </c>
      <c r="B29" s="211" t="s">
        <v>282</v>
      </c>
      <c r="C29" s="211" t="s">
        <v>283</v>
      </c>
      <c r="D29" s="209" t="s">
        <v>18</v>
      </c>
      <c r="E29" s="210" t="s">
        <v>177</v>
      </c>
      <c r="F29" s="210" t="s">
        <v>1451</v>
      </c>
      <c r="G29" s="230" t="s">
        <v>1907</v>
      </c>
      <c r="H29" s="209" t="s">
        <v>302</v>
      </c>
      <c r="I29" s="160"/>
      <c r="J29" s="161"/>
      <c r="K29" s="209" t="s">
        <v>1324</v>
      </c>
      <c r="L29" s="190" t="s">
        <v>1325</v>
      </c>
      <c r="M29" s="162" t="s">
        <v>269</v>
      </c>
      <c r="N29" s="196" t="s">
        <v>408</v>
      </c>
      <c r="O29" s="162" t="s">
        <v>384</v>
      </c>
      <c r="P29" s="189"/>
      <c r="Q29" s="160" t="s">
        <v>1548</v>
      </c>
      <c r="R29" s="160" t="s">
        <v>1573</v>
      </c>
      <c r="S29" s="210" t="s">
        <v>1505</v>
      </c>
      <c r="T29" s="230" t="s">
        <v>1962</v>
      </c>
      <c r="U29" s="190" t="s">
        <v>2414</v>
      </c>
      <c r="V29" s="190"/>
      <c r="Z29" s="220"/>
      <c r="AA29" s="218">
        <f>IF(OR(J29="Fail",ISBLANK(J29)),INDEX('Issue Code Table'!C:C,MATCH(N:N,'Issue Code Table'!A:A,0)),IF(M29="Critical",6,IF(M29="Significant",5,IF(M29="Moderate",3,2))))</f>
        <v>5</v>
      </c>
    </row>
    <row r="30" spans="1:27" ht="272.25" customHeight="1" x14ac:dyDescent="0.2">
      <c r="A30" s="211" t="s">
        <v>2038</v>
      </c>
      <c r="B30" s="211" t="s">
        <v>282</v>
      </c>
      <c r="C30" s="211" t="s">
        <v>283</v>
      </c>
      <c r="D30" s="209" t="s">
        <v>19</v>
      </c>
      <c r="E30" s="210" t="s">
        <v>178</v>
      </c>
      <c r="F30" s="210" t="s">
        <v>1452</v>
      </c>
      <c r="G30" s="230" t="s">
        <v>2294</v>
      </c>
      <c r="H30" s="209" t="s">
        <v>303</v>
      </c>
      <c r="I30" s="160"/>
      <c r="J30" s="161"/>
      <c r="K30" s="209" t="s">
        <v>2129</v>
      </c>
      <c r="L30" s="190"/>
      <c r="M30" s="162" t="s">
        <v>271</v>
      </c>
      <c r="N30" s="196" t="s">
        <v>439</v>
      </c>
      <c r="O30" s="162" t="s">
        <v>1108</v>
      </c>
      <c r="P30" s="189"/>
      <c r="Q30" s="160" t="s">
        <v>1548</v>
      </c>
      <c r="R30" s="160" t="s">
        <v>1574</v>
      </c>
      <c r="S30" s="210" t="s">
        <v>1506</v>
      </c>
      <c r="T30" s="230" t="s">
        <v>1963</v>
      </c>
      <c r="U30" s="190" t="s">
        <v>2416</v>
      </c>
      <c r="V30" s="190" t="s">
        <v>1362</v>
      </c>
      <c r="Z30" s="220"/>
      <c r="AA30" s="218">
        <f>IF(OR(J30="Fail",ISBLANK(J30)),INDEX('Issue Code Table'!C:C,MATCH(N:N,'Issue Code Table'!A:A,0)),IF(M30="Critical",6,IF(M30="Significant",5,IF(M30="Moderate",3,2))))</f>
        <v>5</v>
      </c>
    </row>
    <row r="31" spans="1:27" ht="152.25" customHeight="1" x14ac:dyDescent="0.2">
      <c r="A31" s="211" t="s">
        <v>2039</v>
      </c>
      <c r="B31" s="211" t="s">
        <v>282</v>
      </c>
      <c r="C31" s="211" t="s">
        <v>283</v>
      </c>
      <c r="D31" s="231" t="s">
        <v>19</v>
      </c>
      <c r="E31" s="210" t="s">
        <v>2001</v>
      </c>
      <c r="F31" s="210" t="s">
        <v>1453</v>
      </c>
      <c r="G31" s="230" t="s">
        <v>2295</v>
      </c>
      <c r="H31" s="209" t="s">
        <v>304</v>
      </c>
      <c r="I31" s="160"/>
      <c r="J31" s="161"/>
      <c r="K31" s="209" t="s">
        <v>305</v>
      </c>
      <c r="L31" s="190" t="s">
        <v>1326</v>
      </c>
      <c r="M31" s="162" t="s">
        <v>271</v>
      </c>
      <c r="N31" s="196" t="s">
        <v>408</v>
      </c>
      <c r="O31" s="162" t="s">
        <v>384</v>
      </c>
      <c r="P31" s="189"/>
      <c r="Q31" s="160" t="s">
        <v>1548</v>
      </c>
      <c r="R31" s="160" t="s">
        <v>1575</v>
      </c>
      <c r="S31" s="210" t="s">
        <v>1507</v>
      </c>
      <c r="T31" s="230" t="s">
        <v>1932</v>
      </c>
      <c r="U31" s="190" t="s">
        <v>2417</v>
      </c>
      <c r="V31" s="190" t="s">
        <v>1363</v>
      </c>
      <c r="Z31" s="220"/>
      <c r="AA31" s="218">
        <f>IF(OR(J31="Fail",ISBLANK(J31)),INDEX('Issue Code Table'!C:C,MATCH(N:N,'Issue Code Table'!A:A,0)),IF(M31="Critical",6,IF(M31="Significant",5,IF(M31="Moderate",3,2))))</f>
        <v>5</v>
      </c>
    </row>
    <row r="32" spans="1:27" ht="152.25" customHeight="1" x14ac:dyDescent="0.2">
      <c r="A32" s="211" t="s">
        <v>2040</v>
      </c>
      <c r="B32" s="211" t="s">
        <v>306</v>
      </c>
      <c r="C32" s="211" t="s">
        <v>307</v>
      </c>
      <c r="D32" s="209" t="s">
        <v>18</v>
      </c>
      <c r="E32" s="210" t="s">
        <v>1760</v>
      </c>
      <c r="F32" s="210" t="s">
        <v>1454</v>
      </c>
      <c r="G32" s="230" t="s">
        <v>2487</v>
      </c>
      <c r="H32" s="209" t="s">
        <v>1623</v>
      </c>
      <c r="I32" s="160"/>
      <c r="J32" s="161"/>
      <c r="K32" s="209" t="s">
        <v>1624</v>
      </c>
      <c r="L32" s="190"/>
      <c r="M32" s="162" t="s">
        <v>269</v>
      </c>
      <c r="N32" s="161" t="s">
        <v>410</v>
      </c>
      <c r="O32" s="197" t="s">
        <v>385</v>
      </c>
      <c r="P32" s="189"/>
      <c r="Q32" s="160" t="s">
        <v>1548</v>
      </c>
      <c r="R32" s="160" t="s">
        <v>1576</v>
      </c>
      <c r="S32" s="210" t="s">
        <v>1508</v>
      </c>
      <c r="T32" s="230" t="s">
        <v>1964</v>
      </c>
      <c r="U32" s="190" t="s">
        <v>2496</v>
      </c>
      <c r="V32" s="190"/>
      <c r="Z32" s="220"/>
      <c r="AA32" s="218">
        <f>IF(OR(J32="Fail",ISBLANK(J32)),INDEX('Issue Code Table'!C:C,MATCH(N:N,'Issue Code Table'!A:A,0)),IF(M32="Critical",6,IF(M32="Significant",5,IF(M32="Moderate",3,2))))</f>
        <v>4</v>
      </c>
    </row>
    <row r="33" spans="1:27" ht="152.25" customHeight="1" x14ac:dyDescent="0.2">
      <c r="A33" s="211" t="s">
        <v>2041</v>
      </c>
      <c r="B33" s="211" t="s">
        <v>306</v>
      </c>
      <c r="C33" s="211" t="s">
        <v>307</v>
      </c>
      <c r="D33" s="209" t="s">
        <v>18</v>
      </c>
      <c r="E33" s="210" t="s">
        <v>2165</v>
      </c>
      <c r="F33" s="210" t="s">
        <v>1455</v>
      </c>
      <c r="G33" s="230" t="s">
        <v>2296</v>
      </c>
      <c r="H33" s="209" t="s">
        <v>2166</v>
      </c>
      <c r="I33" s="160"/>
      <c r="J33" s="161"/>
      <c r="K33" s="209" t="s">
        <v>2167</v>
      </c>
      <c r="L33" s="190"/>
      <c r="M33" s="162" t="s">
        <v>269</v>
      </c>
      <c r="N33" s="161" t="s">
        <v>410</v>
      </c>
      <c r="O33" s="197" t="s">
        <v>385</v>
      </c>
      <c r="P33" s="189"/>
      <c r="Q33" s="160" t="s">
        <v>1548</v>
      </c>
      <c r="R33" s="160" t="s">
        <v>1577</v>
      </c>
      <c r="S33" s="210" t="s">
        <v>1509</v>
      </c>
      <c r="T33" s="230" t="s">
        <v>2168</v>
      </c>
      <c r="U33" s="190" t="s">
        <v>2497</v>
      </c>
      <c r="V33" s="190"/>
      <c r="Z33" s="220"/>
      <c r="AA33" s="218">
        <f>IF(OR(J33="Fail",ISBLANK(J33)),INDEX('Issue Code Table'!C:C,MATCH(N:N,'Issue Code Table'!A:A,0)),IF(M33="Critical",6,IF(M33="Significant",5,IF(M33="Moderate",3,2))))</f>
        <v>4</v>
      </c>
    </row>
    <row r="34" spans="1:27" ht="160.5" customHeight="1" x14ac:dyDescent="0.2">
      <c r="A34" s="211" t="s">
        <v>2042</v>
      </c>
      <c r="B34" s="211" t="s">
        <v>355</v>
      </c>
      <c r="C34" s="211" t="s">
        <v>356</v>
      </c>
      <c r="D34" s="231" t="s">
        <v>19</v>
      </c>
      <c r="E34" s="210" t="s">
        <v>1761</v>
      </c>
      <c r="F34" s="210" t="s">
        <v>1456</v>
      </c>
      <c r="G34" s="230" t="s">
        <v>2485</v>
      </c>
      <c r="H34" s="209" t="s">
        <v>304</v>
      </c>
      <c r="I34" s="160"/>
      <c r="J34" s="161"/>
      <c r="K34" s="209" t="s">
        <v>2486</v>
      </c>
      <c r="L34" s="190" t="s">
        <v>1326</v>
      </c>
      <c r="M34" s="162" t="s">
        <v>271</v>
      </c>
      <c r="N34" s="196" t="s">
        <v>439</v>
      </c>
      <c r="O34" s="162" t="s">
        <v>1108</v>
      </c>
      <c r="P34" s="189"/>
      <c r="Q34" s="160" t="s">
        <v>1548</v>
      </c>
      <c r="R34" s="160">
        <v>5.0999999999999996</v>
      </c>
      <c r="S34" s="210" t="s">
        <v>1510</v>
      </c>
      <c r="T34" s="230" t="s">
        <v>1879</v>
      </c>
      <c r="U34" s="190" t="s">
        <v>2498</v>
      </c>
      <c r="V34" s="190" t="s">
        <v>1364</v>
      </c>
      <c r="Z34" s="220"/>
      <c r="AA34" s="218">
        <f>IF(OR(J34="Fail",ISBLANK(J34)),INDEX('Issue Code Table'!C:C,MATCH(N:N,'Issue Code Table'!A:A,0)),IF(M34="Critical",6,IF(M34="Significant",5,IF(M34="Moderate",3,2))))</f>
        <v>5</v>
      </c>
    </row>
    <row r="35" spans="1:27" ht="249" customHeight="1" x14ac:dyDescent="0.2">
      <c r="A35" s="211" t="s">
        <v>2043</v>
      </c>
      <c r="B35" s="211" t="s">
        <v>358</v>
      </c>
      <c r="C35" s="211" t="s">
        <v>359</v>
      </c>
      <c r="D35" s="209" t="s">
        <v>18</v>
      </c>
      <c r="E35" s="210" t="s">
        <v>1780</v>
      </c>
      <c r="F35" s="210" t="s">
        <v>1457</v>
      </c>
      <c r="G35" s="230" t="s">
        <v>1606</v>
      </c>
      <c r="H35" s="209" t="s">
        <v>309</v>
      </c>
      <c r="I35" s="160"/>
      <c r="J35" s="161"/>
      <c r="K35" s="209" t="s">
        <v>310</v>
      </c>
      <c r="L35" s="190"/>
      <c r="M35" s="162" t="s">
        <v>269</v>
      </c>
      <c r="N35" s="196" t="s">
        <v>544</v>
      </c>
      <c r="O35" s="162" t="s">
        <v>1109</v>
      </c>
      <c r="P35" s="189"/>
      <c r="Q35" s="160" t="s">
        <v>1549</v>
      </c>
      <c r="R35" s="160" t="s">
        <v>1578</v>
      </c>
      <c r="S35" s="210" t="s">
        <v>1511</v>
      </c>
      <c r="T35" s="230" t="s">
        <v>1965</v>
      </c>
      <c r="U35" s="190" t="s">
        <v>2409</v>
      </c>
      <c r="V35" s="190"/>
      <c r="Z35" s="220"/>
      <c r="AA35" s="218">
        <f>IF(OR(J35="Fail",ISBLANK(J35)),INDEX('Issue Code Table'!C:C,MATCH(N:N,'Issue Code Table'!A:A,0)),IF(M35="Critical",6,IF(M35="Significant",5,IF(M35="Moderate",3,2))))</f>
        <v>5</v>
      </c>
    </row>
    <row r="36" spans="1:27" ht="152.25" customHeight="1" x14ac:dyDescent="0.2">
      <c r="A36" s="211" t="s">
        <v>2044</v>
      </c>
      <c r="B36" s="211" t="s">
        <v>358</v>
      </c>
      <c r="C36" s="211" t="s">
        <v>359</v>
      </c>
      <c r="D36" s="209" t="s">
        <v>19</v>
      </c>
      <c r="E36" s="210" t="s">
        <v>1762</v>
      </c>
      <c r="F36" s="210" t="s">
        <v>1458</v>
      </c>
      <c r="G36" s="230" t="s">
        <v>2297</v>
      </c>
      <c r="H36" s="209" t="s">
        <v>1115</v>
      </c>
      <c r="I36" s="160"/>
      <c r="J36" s="161"/>
      <c r="K36" s="209" t="s">
        <v>1330</v>
      </c>
      <c r="L36" s="190"/>
      <c r="M36" s="162" t="s">
        <v>269</v>
      </c>
      <c r="N36" s="196" t="s">
        <v>544</v>
      </c>
      <c r="O36" s="162" t="s">
        <v>1109</v>
      </c>
      <c r="P36" s="189"/>
      <c r="Q36" s="160" t="s">
        <v>1549</v>
      </c>
      <c r="R36" s="160" t="s">
        <v>1579</v>
      </c>
      <c r="S36" s="210" t="s">
        <v>1512</v>
      </c>
      <c r="T36" s="230" t="s">
        <v>1880</v>
      </c>
      <c r="U36" s="190" t="s">
        <v>2257</v>
      </c>
      <c r="V36" s="190"/>
      <c r="Z36" s="220"/>
      <c r="AA36" s="218">
        <f>IF(OR(J36="Fail",ISBLANK(J36)),INDEX('Issue Code Table'!C:C,MATCH(N:N,'Issue Code Table'!A:A,0)),IF(M36="Critical",6,IF(M36="Significant",5,IF(M36="Moderate",3,2))))</f>
        <v>5</v>
      </c>
    </row>
    <row r="37" spans="1:27" ht="152.25" customHeight="1" x14ac:dyDescent="0.2">
      <c r="A37" s="211" t="s">
        <v>2045</v>
      </c>
      <c r="B37" s="211" t="s">
        <v>360</v>
      </c>
      <c r="C37" s="211" t="s">
        <v>361</v>
      </c>
      <c r="D37" s="209" t="s">
        <v>19</v>
      </c>
      <c r="E37" s="210" t="s">
        <v>1763</v>
      </c>
      <c r="F37" s="210" t="s">
        <v>1459</v>
      </c>
      <c r="G37" s="230" t="s">
        <v>1484</v>
      </c>
      <c r="H37" s="209" t="s">
        <v>311</v>
      </c>
      <c r="I37" s="160"/>
      <c r="J37" s="161"/>
      <c r="K37" s="209" t="s">
        <v>2233</v>
      </c>
      <c r="L37" s="190"/>
      <c r="M37" s="162" t="s">
        <v>269</v>
      </c>
      <c r="N37" s="196" t="s">
        <v>411</v>
      </c>
      <c r="O37" s="162" t="s">
        <v>386</v>
      </c>
      <c r="P37" s="189"/>
      <c r="Q37" s="160" t="s">
        <v>1549</v>
      </c>
      <c r="R37" s="160" t="s">
        <v>1580</v>
      </c>
      <c r="S37" s="210" t="s">
        <v>1513</v>
      </c>
      <c r="T37" s="230" t="s">
        <v>1881</v>
      </c>
      <c r="U37" s="190" t="s">
        <v>2234</v>
      </c>
      <c r="V37" s="190"/>
      <c r="Z37" s="220"/>
      <c r="AA37" s="218">
        <f>IF(OR(J37="Fail",ISBLANK(J37)),INDEX('Issue Code Table'!C:C,MATCH(N:N,'Issue Code Table'!A:A,0)),IF(M37="Critical",6,IF(M37="Significant",5,IF(M37="Moderate",3,2))))</f>
        <v>4</v>
      </c>
    </row>
    <row r="38" spans="1:27" ht="152.25" customHeight="1" x14ac:dyDescent="0.2">
      <c r="A38" s="211" t="s">
        <v>2046</v>
      </c>
      <c r="B38" s="211" t="s">
        <v>362</v>
      </c>
      <c r="C38" s="211" t="s">
        <v>363</v>
      </c>
      <c r="D38" s="209" t="s">
        <v>18</v>
      </c>
      <c r="E38" s="210" t="s">
        <v>1764</v>
      </c>
      <c r="F38" s="210" t="s">
        <v>1460</v>
      </c>
      <c r="G38" s="230" t="s">
        <v>2298</v>
      </c>
      <c r="H38" s="209" t="s">
        <v>2096</v>
      </c>
      <c r="I38" s="160"/>
      <c r="J38" s="161"/>
      <c r="K38" s="209" t="s">
        <v>1086</v>
      </c>
      <c r="L38" s="190"/>
      <c r="M38" s="162" t="s">
        <v>271</v>
      </c>
      <c r="N38" s="196" t="s">
        <v>412</v>
      </c>
      <c r="O38" s="162" t="s">
        <v>387</v>
      </c>
      <c r="P38" s="189"/>
      <c r="Q38" s="160" t="s">
        <v>1550</v>
      </c>
      <c r="R38" s="160" t="s">
        <v>1581</v>
      </c>
      <c r="S38" s="210" t="s">
        <v>1514</v>
      </c>
      <c r="T38" s="230" t="s">
        <v>2418</v>
      </c>
      <c r="U38" s="190" t="s">
        <v>2421</v>
      </c>
      <c r="V38" s="190" t="s">
        <v>1788</v>
      </c>
      <c r="Z38" s="220"/>
      <c r="AA38" s="218">
        <f>IF(OR(J38="Fail",ISBLANK(J38)),INDEX('Issue Code Table'!C:C,MATCH(N:N,'Issue Code Table'!A:A,0)),IF(M38="Critical",6,IF(M38="Significant",5,IF(M38="Moderate",3,2))))</f>
        <v>5</v>
      </c>
    </row>
    <row r="39" spans="1:27" ht="152.25" customHeight="1" x14ac:dyDescent="0.2">
      <c r="A39" s="211" t="s">
        <v>2047</v>
      </c>
      <c r="B39" s="211" t="s">
        <v>362</v>
      </c>
      <c r="C39" s="211" t="s">
        <v>363</v>
      </c>
      <c r="D39" s="209" t="s">
        <v>18</v>
      </c>
      <c r="E39" s="210" t="s">
        <v>1765</v>
      </c>
      <c r="F39" s="210" t="s">
        <v>1461</v>
      </c>
      <c r="G39" s="230" t="s">
        <v>2299</v>
      </c>
      <c r="H39" s="209" t="s">
        <v>313</v>
      </c>
      <c r="I39" s="160"/>
      <c r="J39" s="161"/>
      <c r="K39" s="209" t="s">
        <v>1087</v>
      </c>
      <c r="L39" s="190"/>
      <c r="M39" s="162" t="s">
        <v>271</v>
      </c>
      <c r="N39" s="196" t="s">
        <v>412</v>
      </c>
      <c r="O39" s="162" t="s">
        <v>387</v>
      </c>
      <c r="P39" s="189"/>
      <c r="Q39" s="160" t="s">
        <v>1550</v>
      </c>
      <c r="R39" s="160" t="s">
        <v>1582</v>
      </c>
      <c r="S39" s="210" t="s">
        <v>1515</v>
      </c>
      <c r="T39" s="230" t="s">
        <v>1966</v>
      </c>
      <c r="U39" s="190" t="s">
        <v>2420</v>
      </c>
      <c r="V39" s="190" t="s">
        <v>1365</v>
      </c>
      <c r="Z39" s="220"/>
      <c r="AA39" s="218">
        <f>IF(OR(J39="Fail",ISBLANK(J39)),INDEX('Issue Code Table'!C:C,MATCH(N:N,'Issue Code Table'!A:A,0)),IF(M39="Critical",6,IF(M39="Significant",5,IF(M39="Moderate",3,2))))</f>
        <v>5</v>
      </c>
    </row>
    <row r="40" spans="1:27" ht="152.25" customHeight="1" x14ac:dyDescent="0.2">
      <c r="A40" s="211" t="s">
        <v>2048</v>
      </c>
      <c r="B40" s="211" t="s">
        <v>362</v>
      </c>
      <c r="C40" s="211" t="s">
        <v>363</v>
      </c>
      <c r="D40" s="209" t="s">
        <v>18</v>
      </c>
      <c r="E40" s="210" t="s">
        <v>1766</v>
      </c>
      <c r="F40" s="210" t="s">
        <v>1462</v>
      </c>
      <c r="G40" s="230" t="s">
        <v>1908</v>
      </c>
      <c r="H40" s="209" t="s">
        <v>2097</v>
      </c>
      <c r="I40" s="160"/>
      <c r="J40" s="161"/>
      <c r="K40" s="209" t="s">
        <v>1089</v>
      </c>
      <c r="L40" s="190"/>
      <c r="M40" s="162" t="s">
        <v>271</v>
      </c>
      <c r="N40" s="196" t="s">
        <v>412</v>
      </c>
      <c r="O40" s="162" t="s">
        <v>387</v>
      </c>
      <c r="P40" s="189"/>
      <c r="Q40" s="160" t="s">
        <v>1550</v>
      </c>
      <c r="R40" s="160" t="s">
        <v>1583</v>
      </c>
      <c r="S40" s="210" t="s">
        <v>1516</v>
      </c>
      <c r="T40" s="230" t="s">
        <v>2419</v>
      </c>
      <c r="U40" s="190" t="s">
        <v>2425</v>
      </c>
      <c r="V40" s="190" t="s">
        <v>1366</v>
      </c>
      <c r="Z40" s="220"/>
      <c r="AA40" s="218">
        <f>IF(OR(J40="Fail",ISBLANK(J40)),INDEX('Issue Code Table'!C:C,MATCH(N:N,'Issue Code Table'!A:A,0)),IF(M40="Critical",6,IF(M40="Significant",5,IF(M40="Moderate",3,2))))</f>
        <v>5</v>
      </c>
    </row>
    <row r="41" spans="1:27" ht="152.25" customHeight="1" x14ac:dyDescent="0.2">
      <c r="A41" s="211" t="s">
        <v>2049</v>
      </c>
      <c r="B41" s="211" t="s">
        <v>364</v>
      </c>
      <c r="C41" s="211" t="s">
        <v>365</v>
      </c>
      <c r="D41" s="209" t="s">
        <v>19</v>
      </c>
      <c r="E41" s="210" t="s">
        <v>1767</v>
      </c>
      <c r="F41" s="210" t="s">
        <v>1463</v>
      </c>
      <c r="G41" s="230" t="s">
        <v>1909</v>
      </c>
      <c r="H41" s="209" t="s">
        <v>314</v>
      </c>
      <c r="I41" s="160"/>
      <c r="J41" s="161"/>
      <c r="K41" s="209" t="s">
        <v>1332</v>
      </c>
      <c r="L41" s="190"/>
      <c r="M41" s="162" t="s">
        <v>269</v>
      </c>
      <c r="N41" s="196" t="s">
        <v>416</v>
      </c>
      <c r="O41" s="162" t="s">
        <v>1110</v>
      </c>
      <c r="P41" s="189"/>
      <c r="Q41" s="160" t="s">
        <v>1550</v>
      </c>
      <c r="R41" s="160" t="s">
        <v>1584</v>
      </c>
      <c r="S41" s="210" t="s">
        <v>1869</v>
      </c>
      <c r="T41" s="230" t="s">
        <v>1882</v>
      </c>
      <c r="U41" s="190" t="s">
        <v>2255</v>
      </c>
      <c r="V41" s="190"/>
      <c r="Z41" s="220"/>
      <c r="AA41" s="218">
        <f>IF(OR(J41="Fail",ISBLANK(J41)),INDEX('Issue Code Table'!C:C,MATCH(N:N,'Issue Code Table'!A:A,0)),IF(M41="Critical",6,IF(M41="Significant",5,IF(M41="Moderate",3,2))))</f>
        <v>5</v>
      </c>
    </row>
    <row r="42" spans="1:27" ht="152.25" customHeight="1" x14ac:dyDescent="0.2">
      <c r="A42" s="211" t="s">
        <v>2050</v>
      </c>
      <c r="B42" s="211" t="s">
        <v>364</v>
      </c>
      <c r="C42" s="211" t="s">
        <v>365</v>
      </c>
      <c r="D42" s="209" t="s">
        <v>18</v>
      </c>
      <c r="E42" s="210" t="s">
        <v>1768</v>
      </c>
      <c r="F42" s="210" t="s">
        <v>1464</v>
      </c>
      <c r="G42" s="230" t="s">
        <v>1910</v>
      </c>
      <c r="H42" s="209" t="s">
        <v>315</v>
      </c>
      <c r="I42" s="160"/>
      <c r="J42" s="161"/>
      <c r="K42" s="209" t="s">
        <v>316</v>
      </c>
      <c r="L42" s="190"/>
      <c r="M42" s="162" t="s">
        <v>269</v>
      </c>
      <c r="N42" s="196" t="s">
        <v>416</v>
      </c>
      <c r="O42" s="162" t="s">
        <v>1110</v>
      </c>
      <c r="P42" s="189"/>
      <c r="Q42" s="160" t="s">
        <v>1550</v>
      </c>
      <c r="R42" s="160" t="s">
        <v>1585</v>
      </c>
      <c r="S42" s="210" t="s">
        <v>1517</v>
      </c>
      <c r="T42" s="230" t="s">
        <v>1883</v>
      </c>
      <c r="U42" s="190" t="s">
        <v>2256</v>
      </c>
      <c r="V42" s="190"/>
      <c r="Z42" s="220"/>
      <c r="AA42" s="218">
        <f>IF(OR(J42="Fail",ISBLANK(J42)),INDEX('Issue Code Table'!C:C,MATCH(N:N,'Issue Code Table'!A:A,0)),IF(M42="Critical",6,IF(M42="Significant",5,IF(M42="Moderate",3,2))))</f>
        <v>5</v>
      </c>
    </row>
    <row r="43" spans="1:27" ht="152.25" customHeight="1" x14ac:dyDescent="0.2">
      <c r="A43" s="211" t="s">
        <v>2051</v>
      </c>
      <c r="B43" s="211" t="s">
        <v>364</v>
      </c>
      <c r="C43" s="211" t="s">
        <v>365</v>
      </c>
      <c r="D43" s="209" t="s">
        <v>18</v>
      </c>
      <c r="E43" s="210" t="s">
        <v>1769</v>
      </c>
      <c r="F43" s="210" t="s">
        <v>1465</v>
      </c>
      <c r="G43" s="230" t="s">
        <v>1911</v>
      </c>
      <c r="H43" s="209" t="s">
        <v>317</v>
      </c>
      <c r="I43" s="160"/>
      <c r="J43" s="161"/>
      <c r="K43" s="209" t="s">
        <v>1333</v>
      </c>
      <c r="L43" s="190"/>
      <c r="M43" s="162" t="s">
        <v>269</v>
      </c>
      <c r="N43" s="196" t="s">
        <v>416</v>
      </c>
      <c r="O43" s="162" t="s">
        <v>1110</v>
      </c>
      <c r="P43" s="189"/>
      <c r="Q43" s="160" t="s">
        <v>1550</v>
      </c>
      <c r="R43" s="160" t="s">
        <v>1586</v>
      </c>
      <c r="S43" s="210" t="s">
        <v>1518</v>
      </c>
      <c r="T43" s="230" t="s">
        <v>1884</v>
      </c>
      <c r="U43" s="190" t="s">
        <v>2254</v>
      </c>
      <c r="V43" s="190"/>
      <c r="Z43" s="220"/>
      <c r="AA43" s="218">
        <f>IF(OR(J43="Fail",ISBLANK(J43)),INDEX('Issue Code Table'!C:C,MATCH(N:N,'Issue Code Table'!A:A,0)),IF(M43="Critical",6,IF(M43="Significant",5,IF(M43="Moderate",3,2))))</f>
        <v>5</v>
      </c>
    </row>
    <row r="44" spans="1:27" ht="152.25" customHeight="1" x14ac:dyDescent="0.2">
      <c r="A44" s="211" t="s">
        <v>2052</v>
      </c>
      <c r="B44" s="211" t="s">
        <v>344</v>
      </c>
      <c r="C44" s="211" t="s">
        <v>345</v>
      </c>
      <c r="D44" s="209" t="s">
        <v>19</v>
      </c>
      <c r="E44" s="210" t="s">
        <v>2002</v>
      </c>
      <c r="F44" s="210" t="s">
        <v>1849</v>
      </c>
      <c r="G44" s="230" t="s">
        <v>1912</v>
      </c>
      <c r="H44" s="209" t="s">
        <v>1937</v>
      </c>
      <c r="I44" s="160"/>
      <c r="J44" s="161"/>
      <c r="K44" s="209" t="s">
        <v>1938</v>
      </c>
      <c r="L44" s="190"/>
      <c r="M44" s="162" t="s">
        <v>269</v>
      </c>
      <c r="N44" s="155" t="s">
        <v>403</v>
      </c>
      <c r="O44" s="162" t="s">
        <v>1343</v>
      </c>
      <c r="P44" s="189"/>
      <c r="Q44" s="160" t="s">
        <v>1550</v>
      </c>
      <c r="R44" s="160" t="s">
        <v>1896</v>
      </c>
      <c r="S44" s="210" t="s">
        <v>1870</v>
      </c>
      <c r="T44" s="230" t="s">
        <v>1967</v>
      </c>
      <c r="U44" s="190" t="s">
        <v>2482</v>
      </c>
      <c r="V44" s="190"/>
      <c r="Z44" s="220"/>
      <c r="AA44" s="218">
        <f>IF(OR(J44="Fail",ISBLANK(J44)),INDEX('Issue Code Table'!C:C,MATCH(N:N,'Issue Code Table'!A:A,0)),IF(M44="Critical",6,IF(M44="Significant",5,IF(M44="Moderate",3,2))))</f>
        <v>4</v>
      </c>
    </row>
    <row r="45" spans="1:27" ht="152.25" customHeight="1" x14ac:dyDescent="0.2">
      <c r="A45" s="211" t="s">
        <v>2053</v>
      </c>
      <c r="B45" s="211" t="s">
        <v>371</v>
      </c>
      <c r="C45" s="211" t="s">
        <v>372</v>
      </c>
      <c r="D45" s="209" t="s">
        <v>19</v>
      </c>
      <c r="E45" s="210" t="s">
        <v>2003</v>
      </c>
      <c r="F45" s="210" t="s">
        <v>1850</v>
      </c>
      <c r="G45" s="230" t="s">
        <v>1913</v>
      </c>
      <c r="H45" s="209" t="s">
        <v>1939</v>
      </c>
      <c r="I45" s="160"/>
      <c r="J45" s="161"/>
      <c r="K45" s="209" t="s">
        <v>1940</v>
      </c>
      <c r="L45" s="190"/>
      <c r="M45" s="162" t="s">
        <v>271</v>
      </c>
      <c r="N45" s="196" t="s">
        <v>415</v>
      </c>
      <c r="O45" s="162" t="s">
        <v>391</v>
      </c>
      <c r="P45" s="189"/>
      <c r="Q45" s="160" t="s">
        <v>1550</v>
      </c>
      <c r="R45" s="160" t="s">
        <v>1897</v>
      </c>
      <c r="S45" s="210" t="s">
        <v>1871</v>
      </c>
      <c r="T45" s="230" t="s">
        <v>1885</v>
      </c>
      <c r="U45" s="190" t="s">
        <v>2408</v>
      </c>
      <c r="V45" s="190" t="s">
        <v>1941</v>
      </c>
      <c r="Z45" s="220"/>
      <c r="AA45" s="218">
        <f>IF(OR(J45="Fail",ISBLANK(J45)),INDEX('Issue Code Table'!C:C,MATCH(N:N,'Issue Code Table'!A:A,0)),IF(M45="Critical",6,IF(M45="Significant",5,IF(M45="Moderate",3,2))))</f>
        <v>5</v>
      </c>
    </row>
    <row r="46" spans="1:27" ht="152.25" customHeight="1" x14ac:dyDescent="0.2">
      <c r="A46" s="211" t="s">
        <v>2054</v>
      </c>
      <c r="B46" s="211" t="s">
        <v>366</v>
      </c>
      <c r="C46" s="211" t="s">
        <v>367</v>
      </c>
      <c r="D46" s="209" t="s">
        <v>18</v>
      </c>
      <c r="E46" s="210" t="s">
        <v>1771</v>
      </c>
      <c r="F46" s="210" t="s">
        <v>1466</v>
      </c>
      <c r="G46" s="230" t="s">
        <v>1914</v>
      </c>
      <c r="H46" s="209" t="s">
        <v>318</v>
      </c>
      <c r="I46" s="160"/>
      <c r="J46" s="161"/>
      <c r="K46" s="209" t="s">
        <v>319</v>
      </c>
      <c r="L46" s="190"/>
      <c r="M46" s="162" t="s">
        <v>377</v>
      </c>
      <c r="N46" s="196" t="s">
        <v>392</v>
      </c>
      <c r="O46" s="162" t="s">
        <v>388</v>
      </c>
      <c r="P46" s="189"/>
      <c r="Q46" s="160" t="s">
        <v>1538</v>
      </c>
      <c r="R46" s="160" t="s">
        <v>146</v>
      </c>
      <c r="S46" s="210" t="s">
        <v>1519</v>
      </c>
      <c r="T46" s="230" t="s">
        <v>1968</v>
      </c>
      <c r="U46" s="190" t="s">
        <v>2258</v>
      </c>
      <c r="V46" s="190"/>
      <c r="Z46" s="220"/>
      <c r="AA46" s="218">
        <f>IF(OR(J46="Fail",ISBLANK(J46)),INDEX('Issue Code Table'!C:C,MATCH(N:N,'Issue Code Table'!A:A,0)),IF(M46="Critical",6,IF(M46="Significant",5,IF(M46="Moderate",3,2))))</f>
        <v>2</v>
      </c>
    </row>
    <row r="47" spans="1:27" ht="152.25" customHeight="1" x14ac:dyDescent="0.2">
      <c r="A47" s="211" t="s">
        <v>2055</v>
      </c>
      <c r="B47" s="211" t="s">
        <v>342</v>
      </c>
      <c r="C47" s="211" t="s">
        <v>343</v>
      </c>
      <c r="D47" s="209" t="s">
        <v>18</v>
      </c>
      <c r="E47" s="210" t="s">
        <v>1770</v>
      </c>
      <c r="F47" s="210" t="s">
        <v>1467</v>
      </c>
      <c r="G47" s="230" t="s">
        <v>1915</v>
      </c>
      <c r="H47" s="209" t="s">
        <v>322</v>
      </c>
      <c r="I47" s="160"/>
      <c r="J47" s="161"/>
      <c r="K47" s="209" t="s">
        <v>1336</v>
      </c>
      <c r="L47" s="190"/>
      <c r="M47" s="162" t="s">
        <v>271</v>
      </c>
      <c r="N47" s="196" t="s">
        <v>413</v>
      </c>
      <c r="O47" s="162" t="s">
        <v>390</v>
      </c>
      <c r="P47" s="189"/>
      <c r="Q47" s="160" t="s">
        <v>1539</v>
      </c>
      <c r="R47" s="160" t="s">
        <v>1587</v>
      </c>
      <c r="S47" s="210" t="s">
        <v>1520</v>
      </c>
      <c r="T47" s="230" t="s">
        <v>1969</v>
      </c>
      <c r="U47" s="190" t="s">
        <v>2244</v>
      </c>
      <c r="V47" s="190" t="s">
        <v>2243</v>
      </c>
      <c r="Z47" s="220"/>
      <c r="AA47" s="218">
        <f>IF(OR(J47="Fail",ISBLANK(J47)),INDEX('Issue Code Table'!C:C,MATCH(N:N,'Issue Code Table'!A:A,0)),IF(M47="Critical",6,IF(M47="Significant",5,IF(M47="Moderate",3,2))))</f>
        <v>6</v>
      </c>
    </row>
    <row r="48" spans="1:27" ht="152.25" customHeight="1" x14ac:dyDescent="0.2">
      <c r="A48" s="211" t="s">
        <v>2056</v>
      </c>
      <c r="B48" s="211" t="s">
        <v>369</v>
      </c>
      <c r="C48" s="211" t="s">
        <v>370</v>
      </c>
      <c r="D48" s="209" t="s">
        <v>18</v>
      </c>
      <c r="E48" s="210" t="s">
        <v>1772</v>
      </c>
      <c r="F48" s="210" t="s">
        <v>1468</v>
      </c>
      <c r="G48" s="230" t="s">
        <v>1916</v>
      </c>
      <c r="H48" s="209" t="s">
        <v>323</v>
      </c>
      <c r="I48" s="160"/>
      <c r="J48" s="161"/>
      <c r="K48" s="209" t="s">
        <v>1337</v>
      </c>
      <c r="L48" s="190" t="s">
        <v>1338</v>
      </c>
      <c r="M48" s="162" t="s">
        <v>271</v>
      </c>
      <c r="N48" s="196" t="s">
        <v>1112</v>
      </c>
      <c r="O48" s="162" t="s">
        <v>1111</v>
      </c>
      <c r="P48" s="189"/>
      <c r="Q48" s="160" t="s">
        <v>1539</v>
      </c>
      <c r="R48" s="160" t="s">
        <v>1588</v>
      </c>
      <c r="S48" s="210" t="s">
        <v>1520</v>
      </c>
      <c r="T48" s="230" t="s">
        <v>1970</v>
      </c>
      <c r="U48" s="190" t="s">
        <v>2239</v>
      </c>
      <c r="V48" s="190" t="s">
        <v>2240</v>
      </c>
      <c r="Z48" s="220"/>
      <c r="AA48" s="218" t="e">
        <f>IF(OR(J48="Fail",ISBLANK(J48)),INDEX('Issue Code Table'!C:C,MATCH(N:N,'Issue Code Table'!A:A,0)),IF(M48="Critical",6,IF(M48="Significant",5,IF(M48="Moderate",3,2))))</f>
        <v>#N/A</v>
      </c>
    </row>
    <row r="49" spans="1:27" ht="152.25" customHeight="1" x14ac:dyDescent="0.2">
      <c r="A49" s="211" t="s">
        <v>2057</v>
      </c>
      <c r="B49" s="211" t="s">
        <v>371</v>
      </c>
      <c r="C49" s="211" t="s">
        <v>372</v>
      </c>
      <c r="D49" s="209" t="s">
        <v>18</v>
      </c>
      <c r="E49" s="210" t="s">
        <v>2004</v>
      </c>
      <c r="F49" s="210" t="s">
        <v>1469</v>
      </c>
      <c r="G49" s="230" t="s">
        <v>1917</v>
      </c>
      <c r="H49" s="209" t="s">
        <v>324</v>
      </c>
      <c r="I49" s="160"/>
      <c r="J49" s="161"/>
      <c r="K49" s="209" t="s">
        <v>1339</v>
      </c>
      <c r="L49" s="190"/>
      <c r="M49" s="162" t="s">
        <v>271</v>
      </c>
      <c r="N49" s="196" t="s">
        <v>415</v>
      </c>
      <c r="O49" s="162" t="s">
        <v>391</v>
      </c>
      <c r="P49" s="189"/>
      <c r="Q49" s="160" t="s">
        <v>1539</v>
      </c>
      <c r="R49" s="160" t="s">
        <v>1589</v>
      </c>
      <c r="S49" s="210" t="s">
        <v>1520</v>
      </c>
      <c r="T49" s="230" t="s">
        <v>1971</v>
      </c>
      <c r="U49" s="190" t="s">
        <v>2242</v>
      </c>
      <c r="V49" s="190" t="s">
        <v>2241</v>
      </c>
      <c r="Z49" s="220"/>
      <c r="AA49" s="218">
        <f>IF(OR(J49="Fail",ISBLANK(J49)),INDEX('Issue Code Table'!C:C,MATCH(N:N,'Issue Code Table'!A:A,0)),IF(M49="Critical",6,IF(M49="Significant",5,IF(M49="Moderate",3,2))))</f>
        <v>5</v>
      </c>
    </row>
    <row r="50" spans="1:27" ht="152.25" customHeight="1" x14ac:dyDescent="0.2">
      <c r="A50" s="211" t="s">
        <v>2058</v>
      </c>
      <c r="B50" s="211" t="s">
        <v>355</v>
      </c>
      <c r="C50" s="211" t="s">
        <v>356</v>
      </c>
      <c r="D50" s="209" t="s">
        <v>18</v>
      </c>
      <c r="E50" s="210" t="s">
        <v>2005</v>
      </c>
      <c r="F50" s="210" t="s">
        <v>1470</v>
      </c>
      <c r="G50" s="230" t="s">
        <v>1918</v>
      </c>
      <c r="H50" s="209" t="s">
        <v>325</v>
      </c>
      <c r="I50" s="160"/>
      <c r="J50" s="161"/>
      <c r="K50" s="209" t="s">
        <v>337</v>
      </c>
      <c r="L50" s="190"/>
      <c r="M50" s="162" t="s">
        <v>269</v>
      </c>
      <c r="N50" s="196" t="s">
        <v>393</v>
      </c>
      <c r="O50" s="162" t="s">
        <v>389</v>
      </c>
      <c r="P50" s="189"/>
      <c r="Q50" s="160" t="s">
        <v>1539</v>
      </c>
      <c r="R50" s="160" t="s">
        <v>1590</v>
      </c>
      <c r="S50" s="210" t="s">
        <v>1520</v>
      </c>
      <c r="T50" s="230" t="s">
        <v>1972</v>
      </c>
      <c r="U50" s="190" t="s">
        <v>1973</v>
      </c>
      <c r="V50" s="190"/>
      <c r="Z50" s="220"/>
      <c r="AA50" s="218">
        <f>IF(OR(J50="Fail",ISBLANK(J50)),INDEX('Issue Code Table'!C:C,MATCH(N:N,'Issue Code Table'!A:A,0)),IF(M50="Critical",6,IF(M50="Significant",5,IF(M50="Moderate",3,2))))</f>
        <v>4</v>
      </c>
    </row>
    <row r="51" spans="1:27" ht="152.25" customHeight="1" x14ac:dyDescent="0.2">
      <c r="A51" s="211" t="s">
        <v>2059</v>
      </c>
      <c r="B51" s="211" t="s">
        <v>351</v>
      </c>
      <c r="C51" s="211" t="s">
        <v>368</v>
      </c>
      <c r="D51" s="209" t="s">
        <v>18</v>
      </c>
      <c r="E51" s="210" t="s">
        <v>1779</v>
      </c>
      <c r="F51" s="210" t="s">
        <v>1471</v>
      </c>
      <c r="G51" s="230" t="s">
        <v>1919</v>
      </c>
      <c r="H51" s="209" t="s">
        <v>340</v>
      </c>
      <c r="I51" s="160"/>
      <c r="J51" s="161"/>
      <c r="K51" s="209" t="s">
        <v>341</v>
      </c>
      <c r="L51" s="190"/>
      <c r="M51" s="162" t="s">
        <v>269</v>
      </c>
      <c r="N51" s="196" t="s">
        <v>393</v>
      </c>
      <c r="O51" s="162" t="s">
        <v>389</v>
      </c>
      <c r="P51" s="189"/>
      <c r="Q51" s="160" t="s">
        <v>1539</v>
      </c>
      <c r="R51" s="160" t="s">
        <v>147</v>
      </c>
      <c r="S51" s="210" t="s">
        <v>1521</v>
      </c>
      <c r="T51" s="230" t="s">
        <v>1974</v>
      </c>
      <c r="U51" s="190" t="s">
        <v>1975</v>
      </c>
      <c r="V51" s="190"/>
      <c r="Z51" s="220"/>
      <c r="AA51" s="218">
        <f>IF(OR(J51="Fail",ISBLANK(J51)),INDEX('Issue Code Table'!C:C,MATCH(N:N,'Issue Code Table'!A:A,0)),IF(M51="Critical",6,IF(M51="Significant",5,IF(M51="Moderate",3,2))))</f>
        <v>4</v>
      </c>
    </row>
    <row r="52" spans="1:27" ht="152.25" customHeight="1" x14ac:dyDescent="0.2">
      <c r="A52" s="211" t="s">
        <v>2060</v>
      </c>
      <c r="B52" s="211" t="s">
        <v>351</v>
      </c>
      <c r="C52" s="211" t="s">
        <v>368</v>
      </c>
      <c r="D52" s="209" t="s">
        <v>18</v>
      </c>
      <c r="E52" s="210" t="s">
        <v>1755</v>
      </c>
      <c r="F52" s="210" t="s">
        <v>1472</v>
      </c>
      <c r="G52" s="230" t="s">
        <v>1920</v>
      </c>
      <c r="H52" s="209" t="s">
        <v>338</v>
      </c>
      <c r="I52" s="160"/>
      <c r="J52" s="161"/>
      <c r="K52" s="209" t="s">
        <v>339</v>
      </c>
      <c r="L52" s="190"/>
      <c r="M52" s="162" t="s">
        <v>269</v>
      </c>
      <c r="N52" s="196" t="s">
        <v>393</v>
      </c>
      <c r="O52" s="162" t="s">
        <v>389</v>
      </c>
      <c r="P52" s="189"/>
      <c r="Q52" s="160" t="s">
        <v>1539</v>
      </c>
      <c r="R52" s="160" t="s">
        <v>148</v>
      </c>
      <c r="S52" s="210" t="s">
        <v>1522</v>
      </c>
      <c r="T52" s="230" t="s">
        <v>1976</v>
      </c>
      <c r="U52" s="190" t="s">
        <v>2407</v>
      </c>
      <c r="V52" s="190"/>
      <c r="Z52" s="221"/>
      <c r="AA52" s="218">
        <f>IF(OR(J52="Fail",ISBLANK(J52)),INDEX('Issue Code Table'!C:C,MATCH(N:N,'Issue Code Table'!A:A,0)),IF(M52="Critical",6,IF(M52="Significant",5,IF(M52="Moderate",3,2))))</f>
        <v>4</v>
      </c>
    </row>
    <row r="53" spans="1:27" ht="152.25" customHeight="1" x14ac:dyDescent="0.2">
      <c r="A53" s="211" t="s">
        <v>2061</v>
      </c>
      <c r="B53" s="211" t="s">
        <v>351</v>
      </c>
      <c r="C53" s="211" t="s">
        <v>368</v>
      </c>
      <c r="D53" s="209" t="s">
        <v>18</v>
      </c>
      <c r="E53" s="210" t="s">
        <v>2006</v>
      </c>
      <c r="F53" s="210" t="s">
        <v>1851</v>
      </c>
      <c r="G53" s="230" t="s">
        <v>1921</v>
      </c>
      <c r="H53" s="209" t="s">
        <v>1934</v>
      </c>
      <c r="I53" s="160"/>
      <c r="J53" s="161"/>
      <c r="K53" s="209" t="s">
        <v>1933</v>
      </c>
      <c r="L53" s="190"/>
      <c r="M53" s="162" t="s">
        <v>269</v>
      </c>
      <c r="N53" s="196" t="s">
        <v>393</v>
      </c>
      <c r="O53" s="162" t="s">
        <v>389</v>
      </c>
      <c r="P53" s="189"/>
      <c r="Q53" s="160" t="s">
        <v>1539</v>
      </c>
      <c r="R53" s="160" t="s">
        <v>1898</v>
      </c>
      <c r="S53" s="210" t="s">
        <v>1872</v>
      </c>
      <c r="T53" s="230" t="s">
        <v>1977</v>
      </c>
      <c r="U53" s="190" t="s">
        <v>1978</v>
      </c>
      <c r="V53" s="190"/>
      <c r="Z53" s="221"/>
      <c r="AA53" s="218">
        <f>IF(OR(J53="Fail",ISBLANK(J53)),INDEX('Issue Code Table'!C:C,MATCH(N:N,'Issue Code Table'!A:A,0)),IF(M53="Critical",6,IF(M53="Significant",5,IF(M53="Moderate",3,2))))</f>
        <v>4</v>
      </c>
    </row>
    <row r="54" spans="1:27" ht="152.25" customHeight="1" x14ac:dyDescent="0.2">
      <c r="A54" s="211" t="s">
        <v>2062</v>
      </c>
      <c r="B54" s="211" t="s">
        <v>282</v>
      </c>
      <c r="C54" s="211" t="s">
        <v>283</v>
      </c>
      <c r="D54" s="209" t="s">
        <v>19</v>
      </c>
      <c r="E54" s="222" t="s">
        <v>187</v>
      </c>
      <c r="F54" s="210" t="s">
        <v>1473</v>
      </c>
      <c r="G54" s="230" t="s">
        <v>1861</v>
      </c>
      <c r="H54" s="209" t="s">
        <v>320</v>
      </c>
      <c r="I54" s="160"/>
      <c r="J54" s="161"/>
      <c r="K54" s="209" t="s">
        <v>1334</v>
      </c>
      <c r="L54" s="190"/>
      <c r="M54" s="162" t="s">
        <v>271</v>
      </c>
      <c r="N54" s="196" t="s">
        <v>394</v>
      </c>
      <c r="O54" s="162" t="s">
        <v>381</v>
      </c>
      <c r="P54" s="189"/>
      <c r="Q54" s="160" t="s">
        <v>1540</v>
      </c>
      <c r="R54" s="160" t="s">
        <v>149</v>
      </c>
      <c r="S54" s="210" t="s">
        <v>1523</v>
      </c>
      <c r="T54" s="230" t="s">
        <v>1886</v>
      </c>
      <c r="U54" s="190" t="s">
        <v>2406</v>
      </c>
      <c r="V54" s="190" t="s">
        <v>1367</v>
      </c>
      <c r="Z54" s="221"/>
      <c r="AA54" s="218">
        <f>IF(OR(J54="Fail",ISBLANK(J54)),INDEX('Issue Code Table'!C:C,MATCH(N:N,'Issue Code Table'!A:A,0)),IF(M54="Critical",6,IF(M54="Significant",5,IF(M54="Moderate",3,2))))</f>
        <v>5</v>
      </c>
    </row>
    <row r="55" spans="1:27" ht="152.25" customHeight="1" x14ac:dyDescent="0.2">
      <c r="A55" s="211" t="s">
        <v>2063</v>
      </c>
      <c r="B55" s="211" t="s">
        <v>355</v>
      </c>
      <c r="C55" s="211" t="s">
        <v>356</v>
      </c>
      <c r="D55" s="209" t="s">
        <v>19</v>
      </c>
      <c r="E55" s="222" t="s">
        <v>188</v>
      </c>
      <c r="F55" s="210" t="s">
        <v>1474</v>
      </c>
      <c r="G55" s="230" t="s">
        <v>1862</v>
      </c>
      <c r="H55" s="209" t="s">
        <v>321</v>
      </c>
      <c r="I55" s="160"/>
      <c r="J55" s="161"/>
      <c r="K55" s="209" t="s">
        <v>1335</v>
      </c>
      <c r="L55" s="190"/>
      <c r="M55" s="162" t="s">
        <v>271</v>
      </c>
      <c r="N55" s="196" t="s">
        <v>439</v>
      </c>
      <c r="O55" s="162" t="s">
        <v>1108</v>
      </c>
      <c r="P55" s="189"/>
      <c r="Q55" s="160" t="s">
        <v>1540</v>
      </c>
      <c r="R55" s="160" t="s">
        <v>150</v>
      </c>
      <c r="S55" s="210" t="s">
        <v>1524</v>
      </c>
      <c r="T55" s="230" t="s">
        <v>1887</v>
      </c>
      <c r="U55" s="190" t="s">
        <v>2405</v>
      </c>
      <c r="V55" s="190" t="s">
        <v>1368</v>
      </c>
      <c r="Z55" s="221"/>
      <c r="AA55" s="218">
        <f>IF(OR(J55="Fail",ISBLANK(J55)),INDEX('Issue Code Table'!C:C,MATCH(N:N,'Issue Code Table'!A:A,0)),IF(M55="Critical",6,IF(M55="Significant",5,IF(M55="Moderate",3,2))))</f>
        <v>5</v>
      </c>
    </row>
    <row r="56" spans="1:27" ht="152.25" customHeight="1" x14ac:dyDescent="0.2">
      <c r="A56" s="211" t="s">
        <v>2064</v>
      </c>
      <c r="B56" s="211" t="s">
        <v>342</v>
      </c>
      <c r="C56" s="211" t="s">
        <v>343</v>
      </c>
      <c r="D56" s="209" t="s">
        <v>19</v>
      </c>
      <c r="E56" s="210" t="s">
        <v>189</v>
      </c>
      <c r="F56" s="210" t="s">
        <v>1475</v>
      </c>
      <c r="G56" s="230" t="s">
        <v>1863</v>
      </c>
      <c r="H56" s="209" t="s">
        <v>322</v>
      </c>
      <c r="I56" s="160"/>
      <c r="J56" s="161"/>
      <c r="K56" s="209" t="s">
        <v>1336</v>
      </c>
      <c r="L56" s="190"/>
      <c r="M56" s="162" t="s">
        <v>271</v>
      </c>
      <c r="N56" s="196" t="s">
        <v>413</v>
      </c>
      <c r="O56" s="162" t="s">
        <v>390</v>
      </c>
      <c r="P56" s="189"/>
      <c r="Q56" s="160" t="s">
        <v>1540</v>
      </c>
      <c r="R56" s="160" t="s">
        <v>151</v>
      </c>
      <c r="S56" s="210" t="s">
        <v>1525</v>
      </c>
      <c r="T56" s="230" t="s">
        <v>1979</v>
      </c>
      <c r="U56" s="190" t="s">
        <v>2301</v>
      </c>
      <c r="V56" s="190" t="s">
        <v>1369</v>
      </c>
      <c r="Z56" s="221"/>
      <c r="AA56" s="218">
        <f>IF(OR(J56="Fail",ISBLANK(J56)),INDEX('Issue Code Table'!C:C,MATCH(N:N,'Issue Code Table'!A:A,0)),IF(M56="Critical",6,IF(M56="Significant",5,IF(M56="Moderate",3,2))))</f>
        <v>6</v>
      </c>
    </row>
    <row r="57" spans="1:27" ht="160.5" customHeight="1" x14ac:dyDescent="0.2">
      <c r="A57" s="211" t="s">
        <v>2065</v>
      </c>
      <c r="B57" s="211" t="s">
        <v>369</v>
      </c>
      <c r="C57" s="211" t="s">
        <v>370</v>
      </c>
      <c r="D57" s="209" t="s">
        <v>19</v>
      </c>
      <c r="E57" s="210" t="s">
        <v>190</v>
      </c>
      <c r="F57" s="210" t="s">
        <v>1476</v>
      </c>
      <c r="G57" s="230" t="s">
        <v>1864</v>
      </c>
      <c r="H57" s="209" t="s">
        <v>323</v>
      </c>
      <c r="I57" s="160"/>
      <c r="J57" s="161"/>
      <c r="K57" s="209" t="s">
        <v>1337</v>
      </c>
      <c r="L57" s="190" t="s">
        <v>1338</v>
      </c>
      <c r="M57" s="162" t="s">
        <v>271</v>
      </c>
      <c r="N57" s="196" t="s">
        <v>1112</v>
      </c>
      <c r="O57" s="162" t="s">
        <v>1111</v>
      </c>
      <c r="P57" s="189"/>
      <c r="Q57" s="160" t="s">
        <v>1540</v>
      </c>
      <c r="R57" s="160" t="s">
        <v>152</v>
      </c>
      <c r="S57" s="210" t="s">
        <v>1526</v>
      </c>
      <c r="T57" s="230" t="s">
        <v>1888</v>
      </c>
      <c r="U57" s="190" t="s">
        <v>2404</v>
      </c>
      <c r="V57" s="190" t="s">
        <v>1370</v>
      </c>
      <c r="Z57" s="221"/>
      <c r="AA57" s="218" t="e">
        <f>IF(OR(J57="Fail",ISBLANK(J57)),INDEX('Issue Code Table'!C:C,MATCH(N:N,'Issue Code Table'!A:A,0)),IF(M57="Critical",6,IF(M57="Significant",5,IF(M57="Moderate",3,2))))</f>
        <v>#N/A</v>
      </c>
    </row>
    <row r="58" spans="1:27" ht="249" customHeight="1" x14ac:dyDescent="0.2">
      <c r="A58" s="211" t="s">
        <v>2066</v>
      </c>
      <c r="B58" s="211" t="s">
        <v>371</v>
      </c>
      <c r="C58" s="211" t="s">
        <v>372</v>
      </c>
      <c r="D58" s="209" t="s">
        <v>19</v>
      </c>
      <c r="E58" s="210" t="s">
        <v>191</v>
      </c>
      <c r="F58" s="210" t="s">
        <v>1477</v>
      </c>
      <c r="G58" s="230" t="s">
        <v>1865</v>
      </c>
      <c r="H58" s="209" t="s">
        <v>324</v>
      </c>
      <c r="I58" s="160"/>
      <c r="J58" s="161"/>
      <c r="K58" s="209" t="s">
        <v>1339</v>
      </c>
      <c r="L58" s="190"/>
      <c r="M58" s="162" t="s">
        <v>271</v>
      </c>
      <c r="N58" s="196" t="s">
        <v>415</v>
      </c>
      <c r="O58" s="162" t="s">
        <v>391</v>
      </c>
      <c r="P58" s="189"/>
      <c r="Q58" s="160" t="s">
        <v>1541</v>
      </c>
      <c r="R58" s="160" t="s">
        <v>153</v>
      </c>
      <c r="S58" s="210" t="s">
        <v>1873</v>
      </c>
      <c r="T58" s="230" t="s">
        <v>1889</v>
      </c>
      <c r="U58" s="190" t="s">
        <v>2403</v>
      </c>
      <c r="V58" s="190" t="s">
        <v>1371</v>
      </c>
      <c r="Z58" s="221"/>
      <c r="AA58" s="218">
        <f>IF(OR(J58="Fail",ISBLANK(J58)),INDEX('Issue Code Table'!C:C,MATCH(N:N,'Issue Code Table'!A:A,0)),IF(M58="Critical",6,IF(M58="Significant",5,IF(M58="Moderate",3,2))))</f>
        <v>5</v>
      </c>
    </row>
    <row r="59" spans="1:27" ht="152.25" customHeight="1" x14ac:dyDescent="0.2">
      <c r="A59" s="211" t="s">
        <v>2067</v>
      </c>
      <c r="B59" s="211" t="s">
        <v>371</v>
      </c>
      <c r="C59" s="211" t="s">
        <v>372</v>
      </c>
      <c r="D59" s="209" t="s">
        <v>18</v>
      </c>
      <c r="E59" s="210" t="s">
        <v>1777</v>
      </c>
      <c r="F59" s="210" t="s">
        <v>1478</v>
      </c>
      <c r="G59" s="230" t="s">
        <v>1922</v>
      </c>
      <c r="H59" s="209" t="s">
        <v>1627</v>
      </c>
      <c r="I59" s="160"/>
      <c r="J59" s="161"/>
      <c r="K59" s="209" t="s">
        <v>1630</v>
      </c>
      <c r="L59" s="190"/>
      <c r="M59" s="162" t="s">
        <v>271</v>
      </c>
      <c r="N59" s="196" t="s">
        <v>415</v>
      </c>
      <c r="O59" s="162" t="s">
        <v>391</v>
      </c>
      <c r="P59" s="189"/>
      <c r="Q59" s="160" t="s">
        <v>1541</v>
      </c>
      <c r="R59" s="160" t="s">
        <v>1591</v>
      </c>
      <c r="S59" s="210" t="s">
        <v>1527</v>
      </c>
      <c r="T59" s="230" t="s">
        <v>1890</v>
      </c>
      <c r="U59" s="190" t="s">
        <v>2249</v>
      </c>
      <c r="V59" s="190" t="s">
        <v>1786</v>
      </c>
      <c r="Z59" s="221"/>
      <c r="AA59" s="218">
        <f>IF(OR(J59="Fail",ISBLANK(J59)),INDEX('Issue Code Table'!C:C,MATCH(N:N,'Issue Code Table'!A:A,0)),IF(M59="Critical",6,IF(M59="Significant",5,IF(M59="Moderate",3,2))))</f>
        <v>5</v>
      </c>
    </row>
    <row r="60" spans="1:27" ht="152.25" customHeight="1" x14ac:dyDescent="0.2">
      <c r="A60" s="211" t="s">
        <v>2068</v>
      </c>
      <c r="B60" s="211" t="s">
        <v>371</v>
      </c>
      <c r="C60" s="211" t="s">
        <v>372</v>
      </c>
      <c r="D60" s="209" t="s">
        <v>18</v>
      </c>
      <c r="E60" s="210" t="s">
        <v>1776</v>
      </c>
      <c r="F60" s="210" t="s">
        <v>1479</v>
      </c>
      <c r="G60" s="230" t="s">
        <v>1923</v>
      </c>
      <c r="H60" s="209" t="s">
        <v>1628</v>
      </c>
      <c r="I60" s="160"/>
      <c r="J60" s="161"/>
      <c r="K60" s="209" t="s">
        <v>1631</v>
      </c>
      <c r="L60" s="190"/>
      <c r="M60" s="162" t="s">
        <v>271</v>
      </c>
      <c r="N60" s="196" t="s">
        <v>415</v>
      </c>
      <c r="O60" s="162" t="s">
        <v>391</v>
      </c>
      <c r="P60" s="189"/>
      <c r="Q60" s="160" t="s">
        <v>1541</v>
      </c>
      <c r="R60" s="160" t="s">
        <v>1592</v>
      </c>
      <c r="S60" s="210" t="s">
        <v>1527</v>
      </c>
      <c r="T60" s="230" t="s">
        <v>1891</v>
      </c>
      <c r="U60" s="190" t="s">
        <v>2247</v>
      </c>
      <c r="V60" s="190" t="s">
        <v>1787</v>
      </c>
      <c r="Z60" s="221"/>
      <c r="AA60" s="218">
        <f>IF(OR(J60="Fail",ISBLANK(J60)),INDEX('Issue Code Table'!C:C,MATCH(N:N,'Issue Code Table'!A:A,0)),IF(M60="Critical",6,IF(M60="Significant",5,IF(M60="Moderate",3,2))))</f>
        <v>5</v>
      </c>
    </row>
    <row r="61" spans="1:27" ht="152.25" customHeight="1" x14ac:dyDescent="0.2">
      <c r="A61" s="211" t="s">
        <v>2069</v>
      </c>
      <c r="B61" s="211" t="s">
        <v>371</v>
      </c>
      <c r="C61" s="211" t="s">
        <v>372</v>
      </c>
      <c r="D61" s="209" t="s">
        <v>18</v>
      </c>
      <c r="E61" s="210" t="s">
        <v>1775</v>
      </c>
      <c r="F61" s="210" t="s">
        <v>1480</v>
      </c>
      <c r="G61" s="230" t="s">
        <v>1924</v>
      </c>
      <c r="H61" s="209" t="s">
        <v>1629</v>
      </c>
      <c r="I61" s="160"/>
      <c r="J61" s="161"/>
      <c r="K61" s="209" t="s">
        <v>1632</v>
      </c>
      <c r="L61" s="190"/>
      <c r="M61" s="162" t="s">
        <v>271</v>
      </c>
      <c r="N61" s="196" t="s">
        <v>415</v>
      </c>
      <c r="O61" s="162" t="s">
        <v>391</v>
      </c>
      <c r="P61" s="189"/>
      <c r="Q61" s="160" t="s">
        <v>1541</v>
      </c>
      <c r="R61" s="160" t="s">
        <v>1593</v>
      </c>
      <c r="S61" s="210" t="s">
        <v>1527</v>
      </c>
      <c r="T61" s="230" t="s">
        <v>1892</v>
      </c>
      <c r="U61" s="190" t="s">
        <v>2248</v>
      </c>
      <c r="V61" s="190" t="s">
        <v>1785</v>
      </c>
      <c r="Z61" s="221"/>
      <c r="AA61" s="218">
        <f>IF(OR(J61="Fail",ISBLANK(J61)),INDEX('Issue Code Table'!C:C,MATCH(N:N,'Issue Code Table'!A:A,0)),IF(M61="Critical",6,IF(M61="Significant",5,IF(M61="Moderate",3,2))))</f>
        <v>5</v>
      </c>
    </row>
    <row r="62" spans="1:27" ht="152.25" customHeight="1" x14ac:dyDescent="0.2">
      <c r="A62" s="211" t="s">
        <v>2070</v>
      </c>
      <c r="B62" s="211" t="s">
        <v>355</v>
      </c>
      <c r="C62" s="211" t="s">
        <v>356</v>
      </c>
      <c r="D62" s="209" t="s">
        <v>18</v>
      </c>
      <c r="E62" s="210" t="s">
        <v>192</v>
      </c>
      <c r="F62" s="210" t="s">
        <v>1852</v>
      </c>
      <c r="G62" s="230" t="s">
        <v>1925</v>
      </c>
      <c r="H62" s="209" t="s">
        <v>325</v>
      </c>
      <c r="I62" s="160"/>
      <c r="J62" s="161"/>
      <c r="K62" s="209" t="s">
        <v>337</v>
      </c>
      <c r="L62" s="190"/>
      <c r="M62" s="162" t="s">
        <v>269</v>
      </c>
      <c r="N62" s="196" t="s">
        <v>393</v>
      </c>
      <c r="O62" s="162" t="s">
        <v>389</v>
      </c>
      <c r="P62" s="189"/>
      <c r="Q62" s="160" t="s">
        <v>1541</v>
      </c>
      <c r="R62" s="160" t="s">
        <v>154</v>
      </c>
      <c r="S62" s="210" t="s">
        <v>1528</v>
      </c>
      <c r="T62" s="230" t="s">
        <v>1981</v>
      </c>
      <c r="U62" s="190" t="s">
        <v>1980</v>
      </c>
      <c r="V62" s="190"/>
      <c r="Z62" s="221"/>
      <c r="AA62" s="218">
        <f>IF(OR(J62="Fail",ISBLANK(J62)),INDEX('Issue Code Table'!C:C,MATCH(N:N,'Issue Code Table'!A:A,0)),IF(M62="Critical",6,IF(M62="Significant",5,IF(M62="Moderate",3,2))))</f>
        <v>4</v>
      </c>
    </row>
    <row r="63" spans="1:27" ht="152.25" customHeight="1" x14ac:dyDescent="0.2">
      <c r="A63" s="211" t="s">
        <v>2071</v>
      </c>
      <c r="B63" s="211" t="s">
        <v>355</v>
      </c>
      <c r="C63" s="211" t="s">
        <v>356</v>
      </c>
      <c r="D63" s="209" t="s">
        <v>18</v>
      </c>
      <c r="E63" s="210" t="s">
        <v>193</v>
      </c>
      <c r="F63" s="210" t="s">
        <v>1853</v>
      </c>
      <c r="G63" s="230" t="s">
        <v>1926</v>
      </c>
      <c r="H63" s="209" t="s">
        <v>326</v>
      </c>
      <c r="I63" s="160"/>
      <c r="J63" s="161"/>
      <c r="K63" s="209" t="s">
        <v>336</v>
      </c>
      <c r="L63" s="190"/>
      <c r="M63" s="162" t="s">
        <v>269</v>
      </c>
      <c r="N63" s="196" t="s">
        <v>393</v>
      </c>
      <c r="O63" s="162" t="s">
        <v>389</v>
      </c>
      <c r="P63" s="189"/>
      <c r="Q63" s="160" t="s">
        <v>1541</v>
      </c>
      <c r="R63" s="160" t="s">
        <v>155</v>
      </c>
      <c r="S63" s="210" t="s">
        <v>1529</v>
      </c>
      <c r="T63" s="230" t="s">
        <v>1982</v>
      </c>
      <c r="U63" s="190" t="s">
        <v>1983</v>
      </c>
      <c r="V63" s="190"/>
      <c r="Z63" s="221"/>
      <c r="AA63" s="218">
        <f>IF(OR(J63="Fail",ISBLANK(J63)),INDEX('Issue Code Table'!C:C,MATCH(N:N,'Issue Code Table'!A:A,0)),IF(M63="Critical",6,IF(M63="Significant",5,IF(M63="Moderate",3,2))))</f>
        <v>4</v>
      </c>
    </row>
    <row r="64" spans="1:27" ht="152.25" customHeight="1" x14ac:dyDescent="0.2">
      <c r="A64" s="211" t="s">
        <v>2072</v>
      </c>
      <c r="B64" s="211" t="s">
        <v>355</v>
      </c>
      <c r="C64" s="211" t="s">
        <v>356</v>
      </c>
      <c r="D64" s="209" t="s">
        <v>18</v>
      </c>
      <c r="E64" s="210" t="s">
        <v>194</v>
      </c>
      <c r="F64" s="210" t="s">
        <v>1854</v>
      </c>
      <c r="G64" s="230" t="s">
        <v>1927</v>
      </c>
      <c r="H64" s="209" t="s">
        <v>327</v>
      </c>
      <c r="I64" s="160"/>
      <c r="J64" s="161"/>
      <c r="K64" s="209" t="s">
        <v>335</v>
      </c>
      <c r="L64" s="190"/>
      <c r="M64" s="162" t="s">
        <v>269</v>
      </c>
      <c r="N64" s="196" t="s">
        <v>393</v>
      </c>
      <c r="O64" s="162" t="s">
        <v>389</v>
      </c>
      <c r="P64" s="189"/>
      <c r="Q64" s="160" t="s">
        <v>1541</v>
      </c>
      <c r="R64" s="160" t="s">
        <v>156</v>
      </c>
      <c r="S64" s="210" t="s">
        <v>1530</v>
      </c>
      <c r="T64" s="230" t="s">
        <v>1984</v>
      </c>
      <c r="U64" s="190" t="s">
        <v>1985</v>
      </c>
      <c r="V64" s="190"/>
      <c r="Z64" s="221"/>
      <c r="AA64" s="218">
        <f>IF(OR(J64="Fail",ISBLANK(J64)),INDEX('Issue Code Table'!C:C,MATCH(N:N,'Issue Code Table'!A:A,0)),IF(M64="Critical",6,IF(M64="Significant",5,IF(M64="Moderate",3,2))))</f>
        <v>4</v>
      </c>
    </row>
    <row r="65" spans="1:27" ht="152.25" customHeight="1" x14ac:dyDescent="0.2">
      <c r="A65" s="211" t="s">
        <v>2073</v>
      </c>
      <c r="B65" s="211" t="s">
        <v>355</v>
      </c>
      <c r="C65" s="211" t="s">
        <v>356</v>
      </c>
      <c r="D65" s="209" t="s">
        <v>18</v>
      </c>
      <c r="E65" s="210" t="s">
        <v>195</v>
      </c>
      <c r="F65" s="210" t="s">
        <v>1855</v>
      </c>
      <c r="G65" s="230" t="s">
        <v>1928</v>
      </c>
      <c r="H65" s="209" t="s">
        <v>334</v>
      </c>
      <c r="I65" s="160"/>
      <c r="J65" s="161"/>
      <c r="K65" s="209" t="s">
        <v>1090</v>
      </c>
      <c r="L65" s="190"/>
      <c r="M65" s="162" t="s">
        <v>269</v>
      </c>
      <c r="N65" s="196" t="s">
        <v>393</v>
      </c>
      <c r="O65" s="162" t="s">
        <v>389</v>
      </c>
      <c r="P65" s="189"/>
      <c r="Q65" s="160" t="s">
        <v>1541</v>
      </c>
      <c r="R65" s="160" t="s">
        <v>157</v>
      </c>
      <c r="S65" s="210" t="s">
        <v>1531</v>
      </c>
      <c r="T65" s="230" t="s">
        <v>1986</v>
      </c>
      <c r="U65" s="190" t="s">
        <v>1987</v>
      </c>
      <c r="V65" s="190"/>
      <c r="Z65" s="221"/>
      <c r="AA65" s="218">
        <f>IF(OR(J65="Fail",ISBLANK(J65)),INDEX('Issue Code Table'!C:C,MATCH(N:N,'Issue Code Table'!A:A,0)),IF(M65="Critical",6,IF(M65="Significant",5,IF(M65="Moderate",3,2))))</f>
        <v>4</v>
      </c>
    </row>
    <row r="66" spans="1:27" ht="152.25" customHeight="1" x14ac:dyDescent="0.2">
      <c r="A66" s="211" t="s">
        <v>2074</v>
      </c>
      <c r="B66" s="211" t="s">
        <v>355</v>
      </c>
      <c r="C66" s="211" t="s">
        <v>356</v>
      </c>
      <c r="D66" s="209" t="s">
        <v>18</v>
      </c>
      <c r="E66" s="210" t="s">
        <v>196</v>
      </c>
      <c r="F66" s="210" t="s">
        <v>227</v>
      </c>
      <c r="G66" s="230" t="s">
        <v>1607</v>
      </c>
      <c r="H66" s="209" t="s">
        <v>328</v>
      </c>
      <c r="I66" s="160"/>
      <c r="J66" s="161"/>
      <c r="K66" s="209" t="s">
        <v>1340</v>
      </c>
      <c r="L66" s="190"/>
      <c r="M66" s="162" t="s">
        <v>271</v>
      </c>
      <c r="N66" s="196" t="s">
        <v>394</v>
      </c>
      <c r="O66" s="162" t="s">
        <v>381</v>
      </c>
      <c r="P66" s="189"/>
      <c r="Q66" s="160" t="s">
        <v>1541</v>
      </c>
      <c r="R66" s="160" t="s">
        <v>158</v>
      </c>
      <c r="S66" s="210" t="s">
        <v>1532</v>
      </c>
      <c r="T66" s="230" t="s">
        <v>1988</v>
      </c>
      <c r="U66" s="190" t="s">
        <v>2174</v>
      </c>
      <c r="V66" s="190" t="s">
        <v>1372</v>
      </c>
      <c r="Z66" s="221"/>
      <c r="AA66" s="218">
        <f>IF(OR(J66="Fail",ISBLANK(J66)),INDEX('Issue Code Table'!C:C,MATCH(N:N,'Issue Code Table'!A:A,0)),IF(M66="Critical",6,IF(M66="Significant",5,IF(M66="Moderate",3,2))))</f>
        <v>5</v>
      </c>
    </row>
    <row r="67" spans="1:27" ht="152.25" customHeight="1" x14ac:dyDescent="0.2">
      <c r="A67" s="211" t="s">
        <v>2075</v>
      </c>
      <c r="B67" s="211" t="s">
        <v>366</v>
      </c>
      <c r="C67" s="211" t="s">
        <v>367</v>
      </c>
      <c r="D67" s="209" t="s">
        <v>18</v>
      </c>
      <c r="E67" s="210" t="s">
        <v>197</v>
      </c>
      <c r="F67" s="210" t="s">
        <v>228</v>
      </c>
      <c r="G67" s="230" t="s">
        <v>1608</v>
      </c>
      <c r="H67" s="209" t="s">
        <v>329</v>
      </c>
      <c r="I67" s="160"/>
      <c r="J67" s="161"/>
      <c r="K67" s="209" t="s">
        <v>330</v>
      </c>
      <c r="L67" s="190"/>
      <c r="M67" s="162" t="s">
        <v>269</v>
      </c>
      <c r="N67" s="196" t="s">
        <v>393</v>
      </c>
      <c r="O67" s="162" t="s">
        <v>389</v>
      </c>
      <c r="P67" s="189"/>
      <c r="Q67" s="160" t="s">
        <v>1542</v>
      </c>
      <c r="R67" s="160" t="s">
        <v>159</v>
      </c>
      <c r="S67" s="210" t="s">
        <v>1533</v>
      </c>
      <c r="T67" s="230" t="s">
        <v>1989</v>
      </c>
      <c r="U67" s="190" t="s">
        <v>2253</v>
      </c>
      <c r="V67" s="190"/>
      <c r="Z67" s="221"/>
      <c r="AA67" s="218">
        <f>IF(OR(J67="Fail",ISBLANK(J67)),INDEX('Issue Code Table'!C:C,MATCH(N:N,'Issue Code Table'!A:A,0)),IF(M67="Critical",6,IF(M67="Significant",5,IF(M67="Moderate",3,2))))</f>
        <v>4</v>
      </c>
    </row>
    <row r="68" spans="1:27" ht="152.25" customHeight="1" x14ac:dyDescent="0.2">
      <c r="A68" s="211" t="s">
        <v>2076</v>
      </c>
      <c r="B68" s="211" t="s">
        <v>366</v>
      </c>
      <c r="C68" s="211" t="s">
        <v>367</v>
      </c>
      <c r="D68" s="209" t="s">
        <v>18</v>
      </c>
      <c r="E68" s="210" t="s">
        <v>198</v>
      </c>
      <c r="F68" s="210" t="s">
        <v>1481</v>
      </c>
      <c r="G68" s="230" t="s">
        <v>1929</v>
      </c>
      <c r="H68" s="209" t="s">
        <v>331</v>
      </c>
      <c r="I68" s="160"/>
      <c r="J68" s="161"/>
      <c r="K68" s="209" t="s">
        <v>332</v>
      </c>
      <c r="L68" s="190"/>
      <c r="M68" s="162" t="s">
        <v>269</v>
      </c>
      <c r="N68" s="196" t="s">
        <v>393</v>
      </c>
      <c r="O68" s="162" t="s">
        <v>389</v>
      </c>
      <c r="P68" s="189"/>
      <c r="Q68" s="160" t="s">
        <v>1542</v>
      </c>
      <c r="R68" s="160" t="s">
        <v>160</v>
      </c>
      <c r="S68" s="210" t="s">
        <v>1534</v>
      </c>
      <c r="T68" s="230" t="s">
        <v>1990</v>
      </c>
      <c r="U68" s="190" t="s">
        <v>1991</v>
      </c>
      <c r="V68" s="190"/>
      <c r="Z68" s="221"/>
      <c r="AA68" s="218">
        <f>IF(OR(J68="Fail",ISBLANK(J68)),INDEX('Issue Code Table'!C:C,MATCH(N:N,'Issue Code Table'!A:A,0)),IF(M68="Critical",6,IF(M68="Significant",5,IF(M68="Moderate",3,2))))</f>
        <v>4</v>
      </c>
    </row>
    <row r="69" spans="1:27" ht="152.25" customHeight="1" x14ac:dyDescent="0.2">
      <c r="A69" s="211" t="s">
        <v>2077</v>
      </c>
      <c r="B69" s="211" t="s">
        <v>375</v>
      </c>
      <c r="C69" s="211" t="s">
        <v>376</v>
      </c>
      <c r="D69" s="209" t="s">
        <v>18</v>
      </c>
      <c r="E69" s="210" t="s">
        <v>2007</v>
      </c>
      <c r="F69" s="210" t="s">
        <v>1482</v>
      </c>
      <c r="G69" s="230" t="s">
        <v>1930</v>
      </c>
      <c r="H69" s="209" t="s">
        <v>373</v>
      </c>
      <c r="I69" s="160"/>
      <c r="J69" s="161"/>
      <c r="K69" s="209" t="s">
        <v>374</v>
      </c>
      <c r="L69" s="190"/>
      <c r="M69" s="162" t="s">
        <v>377</v>
      </c>
      <c r="N69" s="196" t="s">
        <v>392</v>
      </c>
      <c r="O69" s="162" t="s">
        <v>388</v>
      </c>
      <c r="P69" s="189"/>
      <c r="Q69" s="160" t="s">
        <v>1543</v>
      </c>
      <c r="R69" s="160" t="s">
        <v>161</v>
      </c>
      <c r="S69" s="210" t="s">
        <v>1535</v>
      </c>
      <c r="T69" s="230" t="s">
        <v>1992</v>
      </c>
      <c r="U69" s="190" t="s">
        <v>1993</v>
      </c>
      <c r="V69" s="190"/>
      <c r="Z69" s="221"/>
      <c r="AA69" s="218">
        <f>IF(OR(J69="Fail",ISBLANK(J69)),INDEX('Issue Code Table'!C:C,MATCH(N:N,'Issue Code Table'!A:A,0)),IF(M69="Critical",6,IF(M69="Significant",5,IF(M69="Moderate",3,2))))</f>
        <v>2</v>
      </c>
    </row>
    <row r="70" spans="1:27" ht="152.25" customHeight="1" x14ac:dyDescent="0.2">
      <c r="A70" s="211" t="s">
        <v>2078</v>
      </c>
      <c r="B70" s="211" t="s">
        <v>375</v>
      </c>
      <c r="C70" s="211" t="s">
        <v>376</v>
      </c>
      <c r="D70" s="209" t="s">
        <v>18</v>
      </c>
      <c r="E70" s="210" t="s">
        <v>200</v>
      </c>
      <c r="F70" s="210" t="s">
        <v>1483</v>
      </c>
      <c r="G70" s="230" t="s">
        <v>1931</v>
      </c>
      <c r="H70" s="209" t="s">
        <v>333</v>
      </c>
      <c r="I70" s="160"/>
      <c r="J70" s="161"/>
      <c r="K70" s="209" t="s">
        <v>1341</v>
      </c>
      <c r="L70" s="190"/>
      <c r="M70" s="162" t="s">
        <v>377</v>
      </c>
      <c r="N70" s="196" t="s">
        <v>392</v>
      </c>
      <c r="O70" s="162" t="s">
        <v>388</v>
      </c>
      <c r="P70" s="189"/>
      <c r="Q70" s="160" t="s">
        <v>1543</v>
      </c>
      <c r="R70" s="160" t="s">
        <v>162</v>
      </c>
      <c r="S70" s="210" t="s">
        <v>1536</v>
      </c>
      <c r="T70" s="230" t="s">
        <v>1994</v>
      </c>
      <c r="U70" s="190" t="s">
        <v>2232</v>
      </c>
      <c r="V70" s="190"/>
      <c r="Z70" s="221"/>
      <c r="AA70" s="218">
        <f>IF(OR(J70="Fail",ISBLANK(J70)),INDEX('Issue Code Table'!C:C,MATCH(N:N,'Issue Code Table'!A:A,0)),IF(M70="Critical",6,IF(M70="Significant",5,IF(M70="Moderate",3,2))))</f>
        <v>2</v>
      </c>
    </row>
    <row r="71" spans="1:27" ht="0.95" customHeight="1" x14ac:dyDescent="0.2"/>
    <row r="72" spans="1:27" ht="12.75" customHeight="1" x14ac:dyDescent="0.2">
      <c r="A72" s="158"/>
      <c r="B72" s="158"/>
      <c r="C72" s="158"/>
      <c r="D72" s="158"/>
      <c r="E72" s="158"/>
      <c r="F72" s="158"/>
      <c r="G72" s="158"/>
      <c r="H72" s="158"/>
      <c r="I72" s="158"/>
      <c r="J72" s="158"/>
      <c r="K72" s="158"/>
      <c r="L72" s="158"/>
      <c r="M72" s="158"/>
      <c r="N72" s="158"/>
      <c r="O72" s="158"/>
      <c r="P72" s="158"/>
      <c r="Q72" s="158"/>
      <c r="R72" s="158"/>
      <c r="S72" s="158"/>
      <c r="T72" s="158"/>
      <c r="U72" s="158"/>
      <c r="V72" s="158"/>
    </row>
    <row r="77" spans="1:27" ht="12.75" hidden="1" customHeight="1" x14ac:dyDescent="0.2"/>
    <row r="78" spans="1:27" ht="12.75" hidden="1" customHeight="1" x14ac:dyDescent="0.2">
      <c r="I78" s="8" t="s">
        <v>1093</v>
      </c>
    </row>
    <row r="79" spans="1:27" ht="12.75" hidden="1" customHeight="1" x14ac:dyDescent="0.2">
      <c r="I79" s="8" t="s">
        <v>7</v>
      </c>
    </row>
    <row r="80" spans="1:27" ht="12.75" hidden="1" customHeight="1" x14ac:dyDescent="0.2">
      <c r="I80" s="8" t="s">
        <v>8</v>
      </c>
    </row>
    <row r="81" spans="9:20" ht="12.75" hidden="1" customHeight="1" x14ac:dyDescent="0.2">
      <c r="I81" s="8" t="s">
        <v>127</v>
      </c>
    </row>
    <row r="82" spans="9:20" ht="12.75" hidden="1" customHeight="1" x14ac:dyDescent="0.2">
      <c r="I82" s="71" t="s">
        <v>1094</v>
      </c>
    </row>
    <row r="83" spans="9:20" ht="12.75" hidden="1" customHeight="1" x14ac:dyDescent="0.2">
      <c r="I83" s="174"/>
    </row>
    <row r="84" spans="9:20" ht="12.75" hidden="1" customHeight="1" x14ac:dyDescent="0.2">
      <c r="I84" s="175" t="s">
        <v>1095</v>
      </c>
    </row>
    <row r="85" spans="9:20" ht="12.75" hidden="1" customHeight="1" x14ac:dyDescent="0.2">
      <c r="I85" s="176" t="s">
        <v>267</v>
      </c>
    </row>
    <row r="86" spans="9:20" ht="12.75" hidden="1" customHeight="1" x14ac:dyDescent="0.2">
      <c r="I86" s="175" t="s">
        <v>271</v>
      </c>
    </row>
    <row r="87" spans="9:20" ht="12.75" hidden="1" customHeight="1" x14ac:dyDescent="0.2">
      <c r="I87" s="175" t="s">
        <v>269</v>
      </c>
    </row>
    <row r="88" spans="9:20" ht="12.75" hidden="1" customHeight="1" x14ac:dyDescent="0.2">
      <c r="I88" s="175" t="s">
        <v>377</v>
      </c>
    </row>
    <row r="89" spans="9:20" ht="12.75" hidden="1" customHeight="1" x14ac:dyDescent="0.2"/>
    <row r="90" spans="9:20" ht="12.75" hidden="1" customHeight="1" x14ac:dyDescent="0.2">
      <c r="S90"/>
      <c r="T90" s="159"/>
    </row>
    <row r="91" spans="9:20" ht="12.75" hidden="1" customHeight="1" x14ac:dyDescent="0.2">
      <c r="S91"/>
      <c r="T91" s="159"/>
    </row>
    <row r="92" spans="9:20" ht="12.75" hidden="1" customHeight="1" x14ac:dyDescent="0.2">
      <c r="S92"/>
      <c r="T92" s="159"/>
    </row>
    <row r="93" spans="9:20" ht="12.75" hidden="1" customHeight="1" x14ac:dyDescent="0.2">
      <c r="S93"/>
      <c r="T93" s="159"/>
    </row>
    <row r="94" spans="9:20" ht="12.75" hidden="1" customHeight="1" x14ac:dyDescent="0.2">
      <c r="S94"/>
      <c r="T94" s="159"/>
    </row>
    <row r="95" spans="9:20" ht="12.75" hidden="1" customHeight="1" x14ac:dyDescent="0.2">
      <c r="S95"/>
      <c r="T95" s="159"/>
    </row>
    <row r="96" spans="9:20" ht="12.75" customHeight="1" x14ac:dyDescent="0.2">
      <c r="S96"/>
      <c r="T96" s="159"/>
    </row>
    <row r="97" spans="19:20" ht="12.75" customHeight="1" x14ac:dyDescent="0.2">
      <c r="S97"/>
      <c r="T97" s="159"/>
    </row>
    <row r="98" spans="19:20" ht="12.75" customHeight="1" x14ac:dyDescent="0.2">
      <c r="S98"/>
      <c r="T98" s="159"/>
    </row>
    <row r="99" spans="19:20" ht="12.75" customHeight="1" x14ac:dyDescent="0.2">
      <c r="S99"/>
      <c r="T99" s="159"/>
    </row>
    <row r="100" spans="19:20" ht="12.75" customHeight="1" x14ac:dyDescent="0.2">
      <c r="S100"/>
      <c r="T100" s="159"/>
    </row>
    <row r="101" spans="19:20" ht="12.75" customHeight="1" x14ac:dyDescent="0.2">
      <c r="S101"/>
      <c r="T101" s="159"/>
    </row>
    <row r="102" spans="19:20" ht="12.75" customHeight="1" x14ac:dyDescent="0.2">
      <c r="S102"/>
      <c r="T102" s="159"/>
    </row>
    <row r="103" spans="19:20" ht="12.75" customHeight="1" x14ac:dyDescent="0.2">
      <c r="S103"/>
      <c r="T103" s="159"/>
    </row>
    <row r="104" spans="19:20" ht="12.75" customHeight="1" x14ac:dyDescent="0.2">
      <c r="S104"/>
      <c r="T104" s="159"/>
    </row>
    <row r="105" spans="19:20" ht="12.75" customHeight="1" x14ac:dyDescent="0.2">
      <c r="S105"/>
      <c r="T105" s="159"/>
    </row>
    <row r="106" spans="19:20" ht="12.75" customHeight="1" x14ac:dyDescent="0.2">
      <c r="S106"/>
      <c r="T106" s="159"/>
    </row>
    <row r="107" spans="19:20" ht="12.75" customHeight="1" x14ac:dyDescent="0.2">
      <c r="S107"/>
      <c r="T107" s="159"/>
    </row>
    <row r="108" spans="19:20" ht="12.75" customHeight="1" x14ac:dyDescent="0.2">
      <c r="S108"/>
      <c r="T108" s="159"/>
    </row>
    <row r="109" spans="19:20" ht="12.75" customHeight="1" x14ac:dyDescent="0.2">
      <c r="S109"/>
      <c r="T109" s="159"/>
    </row>
    <row r="110" spans="19:20" ht="12.75" customHeight="1" x14ac:dyDescent="0.2">
      <c r="S110"/>
      <c r="T110" s="159"/>
    </row>
    <row r="111" spans="19:20" ht="12.75" customHeight="1" x14ac:dyDescent="0.2">
      <c r="S111"/>
      <c r="T111" s="159"/>
    </row>
    <row r="112" spans="19:20" ht="12.75" customHeight="1" x14ac:dyDescent="0.2">
      <c r="S112"/>
      <c r="T112" s="159"/>
    </row>
    <row r="113" spans="19:20" ht="12.75" customHeight="1" x14ac:dyDescent="0.2">
      <c r="S113"/>
      <c r="T113" s="159"/>
    </row>
    <row r="114" spans="19:20" ht="12.75" customHeight="1" x14ac:dyDescent="0.2">
      <c r="S114"/>
      <c r="T114" s="159"/>
    </row>
    <row r="115" spans="19:20" ht="12.75" customHeight="1" x14ac:dyDescent="0.2">
      <c r="S115"/>
      <c r="T115" s="159"/>
    </row>
    <row r="116" spans="19:20" ht="12.75" customHeight="1" x14ac:dyDescent="0.2">
      <c r="S116"/>
      <c r="T116" s="159"/>
    </row>
    <row r="117" spans="19:20" ht="12.75" customHeight="1" x14ac:dyDescent="0.2">
      <c r="S117"/>
      <c r="T117" s="159"/>
    </row>
    <row r="118" spans="19:20" ht="12.75" customHeight="1" x14ac:dyDescent="0.2">
      <c r="S118"/>
      <c r="T118" s="159"/>
    </row>
    <row r="119" spans="19:20" ht="12.75" customHeight="1" x14ac:dyDescent="0.2">
      <c r="S119"/>
      <c r="T119" s="159"/>
    </row>
    <row r="120" spans="19:20" ht="12.75" customHeight="1" x14ac:dyDescent="0.2">
      <c r="S120"/>
      <c r="T120" s="159"/>
    </row>
    <row r="121" spans="19:20" ht="12.75" customHeight="1" x14ac:dyDescent="0.2">
      <c r="S121"/>
      <c r="T121" s="159"/>
    </row>
    <row r="122" spans="19:20" ht="12.75" customHeight="1" x14ac:dyDescent="0.2">
      <c r="S122"/>
      <c r="T122" s="159"/>
    </row>
    <row r="123" spans="19:20" ht="12.75" customHeight="1" x14ac:dyDescent="0.2">
      <c r="S123"/>
      <c r="T123" s="159"/>
    </row>
    <row r="124" spans="19:20" ht="12.75" customHeight="1" x14ac:dyDescent="0.2">
      <c r="S124"/>
      <c r="T124" s="159"/>
    </row>
    <row r="125" spans="19:20" ht="12.75" customHeight="1" x14ac:dyDescent="0.2">
      <c r="S125"/>
      <c r="T125" s="159"/>
    </row>
    <row r="126" spans="19:20" ht="12.75" customHeight="1" x14ac:dyDescent="0.2">
      <c r="S126"/>
      <c r="T126" s="159"/>
    </row>
    <row r="127" spans="19:20" ht="12.75" customHeight="1" x14ac:dyDescent="0.2">
      <c r="S127"/>
      <c r="T127" s="159"/>
    </row>
    <row r="128" spans="19:20" ht="12.75" customHeight="1" x14ac:dyDescent="0.2">
      <c r="S128"/>
      <c r="T128" s="159"/>
    </row>
    <row r="129" spans="19:20" ht="12.75" customHeight="1" x14ac:dyDescent="0.2">
      <c r="S129"/>
      <c r="T129" s="159"/>
    </row>
    <row r="130" spans="19:20" ht="12.75" customHeight="1" x14ac:dyDescent="0.2">
      <c r="S130"/>
      <c r="T130" s="159"/>
    </row>
    <row r="131" spans="19:20" ht="12.75" customHeight="1" x14ac:dyDescent="0.2">
      <c r="S131"/>
      <c r="T131" s="159"/>
    </row>
    <row r="132" spans="19:20" ht="12.75" customHeight="1" x14ac:dyDescent="0.2">
      <c r="S132"/>
      <c r="T132" s="159"/>
    </row>
    <row r="133" spans="19:20" ht="12.75" customHeight="1" x14ac:dyDescent="0.2">
      <c r="S133"/>
      <c r="T133" s="159"/>
    </row>
    <row r="134" spans="19:20" ht="12.75" customHeight="1" x14ac:dyDescent="0.2">
      <c r="S134"/>
      <c r="T134" s="159"/>
    </row>
    <row r="135" spans="19:20" ht="12.75" customHeight="1" x14ac:dyDescent="0.2">
      <c r="S135"/>
      <c r="T135" s="159"/>
    </row>
    <row r="136" spans="19:20" ht="12.75" customHeight="1" x14ac:dyDescent="0.2">
      <c r="S136"/>
      <c r="T136" s="159"/>
    </row>
    <row r="137" spans="19:20" ht="12.75" customHeight="1" x14ac:dyDescent="0.2">
      <c r="S137"/>
      <c r="T137" s="159"/>
    </row>
    <row r="138" spans="19:20" ht="12.75" customHeight="1" x14ac:dyDescent="0.2">
      <c r="S138"/>
      <c r="T138" s="159"/>
    </row>
    <row r="139" spans="19:20" ht="12.75" customHeight="1" x14ac:dyDescent="0.2">
      <c r="S139"/>
      <c r="T139" s="159"/>
    </row>
    <row r="140" spans="19:20" ht="12.75" customHeight="1" x14ac:dyDescent="0.2">
      <c r="S140"/>
      <c r="T140" s="159"/>
    </row>
    <row r="141" spans="19:20" ht="12.75" customHeight="1" x14ac:dyDescent="0.2">
      <c r="S141"/>
      <c r="T141" s="159"/>
    </row>
    <row r="142" spans="19:20" ht="12.75" customHeight="1" x14ac:dyDescent="0.2">
      <c r="S142"/>
      <c r="T142" s="159"/>
    </row>
    <row r="143" spans="19:20" ht="12.75" customHeight="1" x14ac:dyDescent="0.2">
      <c r="S143"/>
      <c r="T143" s="159"/>
    </row>
    <row r="144" spans="19:20" ht="12.75" customHeight="1" x14ac:dyDescent="0.2">
      <c r="S144"/>
      <c r="T144" s="159"/>
    </row>
    <row r="145" spans="19:20" ht="12.75" customHeight="1" x14ac:dyDescent="0.2">
      <c r="S145"/>
      <c r="T145" s="159"/>
    </row>
    <row r="146" spans="19:20" ht="12.75" customHeight="1" x14ac:dyDescent="0.2">
      <c r="S146"/>
      <c r="T146" s="159"/>
    </row>
    <row r="147" spans="19:20" ht="12.75" customHeight="1" x14ac:dyDescent="0.2">
      <c r="S147"/>
      <c r="T147" s="159"/>
    </row>
    <row r="148" spans="19:20" ht="12.75" customHeight="1" x14ac:dyDescent="0.2">
      <c r="S148"/>
      <c r="T148" s="159"/>
    </row>
    <row r="149" spans="19:20" ht="12.75" customHeight="1" x14ac:dyDescent="0.2">
      <c r="S149"/>
      <c r="T149" s="159"/>
    </row>
    <row r="150" spans="19:20" ht="12.75" customHeight="1" x14ac:dyDescent="0.2">
      <c r="S150"/>
      <c r="T150" s="159"/>
    </row>
    <row r="151" spans="19:20" ht="12.75" customHeight="1" x14ac:dyDescent="0.2">
      <c r="S151"/>
      <c r="T151" s="159"/>
    </row>
    <row r="152" spans="19:20" ht="12.75" customHeight="1" x14ac:dyDescent="0.2">
      <c r="S152"/>
      <c r="T152" s="159"/>
    </row>
  </sheetData>
  <sheetCalcPr fullCalcOnLoad="1"/>
  <protectedRanges>
    <protectedRange password="E1A2" sqref="N4:O4" name="Range1_4_1"/>
    <protectedRange password="E1A2" sqref="N21:O21" name="Range1_9_1"/>
    <protectedRange password="E1A2" sqref="N26" name="Range1_8_1"/>
    <protectedRange password="E1A2" sqref="N27" name="Range1_7_1"/>
  </protectedRanges>
  <autoFilter ref="A2:AA70"/>
  <conditionalFormatting sqref="J4 J6 J15:J16 J44:J45 J53">
    <cfRule type="cellIs" dxfId="96" priority="136" stopIfTrue="1" operator="equal">
      <formula>"Pass"</formula>
    </cfRule>
    <cfRule type="cellIs" dxfId="95" priority="137" stopIfTrue="1" operator="equal">
      <formula>"Info"</formula>
    </cfRule>
  </conditionalFormatting>
  <conditionalFormatting sqref="J4 J6 J15:J16 J44:J45 J53">
    <cfRule type="cellIs" dxfId="94" priority="135" stopIfTrue="1" operator="equal">
      <formula>"Fail"</formula>
    </cfRule>
  </conditionalFormatting>
  <conditionalFormatting sqref="J3:J70">
    <cfRule type="cellIs" dxfId="93" priority="131" stopIfTrue="1" operator="equal">
      <formula>"Pass"</formula>
    </cfRule>
    <cfRule type="cellIs" dxfId="92" priority="132" stopIfTrue="1" operator="equal">
      <formula>"Info"</formula>
    </cfRule>
  </conditionalFormatting>
  <conditionalFormatting sqref="J3:J70">
    <cfRule type="cellIs" dxfId="91" priority="130" stopIfTrue="1" operator="equal">
      <formula>"Fail"</formula>
    </cfRule>
  </conditionalFormatting>
  <conditionalFormatting sqref="N3:N70">
    <cfRule type="expression" dxfId="90" priority="133" stopIfTrue="1">
      <formula>ISERROR(AA3)</formula>
    </cfRule>
  </conditionalFormatting>
  <conditionalFormatting sqref="J5">
    <cfRule type="cellIs" dxfId="89" priority="127" stopIfTrue="1" operator="equal">
      <formula>"Pass"</formula>
    </cfRule>
    <cfRule type="cellIs" dxfId="88" priority="128" stopIfTrue="1" operator="equal">
      <formula>"Info"</formula>
    </cfRule>
  </conditionalFormatting>
  <conditionalFormatting sqref="J5">
    <cfRule type="cellIs" dxfId="87" priority="126" stopIfTrue="1" operator="equal">
      <formula>"Fail"</formula>
    </cfRule>
  </conditionalFormatting>
  <conditionalFormatting sqref="J11:J13">
    <cfRule type="cellIs" dxfId="86" priority="119" stopIfTrue="1" operator="equal">
      <formula>"Pass"</formula>
    </cfRule>
    <cfRule type="cellIs" dxfId="85" priority="120" stopIfTrue="1" operator="equal">
      <formula>"Info"</formula>
    </cfRule>
  </conditionalFormatting>
  <conditionalFormatting sqref="J11:J13">
    <cfRule type="cellIs" dxfId="84" priority="118" stopIfTrue="1" operator="equal">
      <formula>"Fail"</formula>
    </cfRule>
  </conditionalFormatting>
  <conditionalFormatting sqref="J14">
    <cfRule type="cellIs" dxfId="83" priority="115" stopIfTrue="1" operator="equal">
      <formula>"Pass"</formula>
    </cfRule>
    <cfRule type="cellIs" dxfId="82" priority="116" stopIfTrue="1" operator="equal">
      <formula>"Info"</formula>
    </cfRule>
  </conditionalFormatting>
  <conditionalFormatting sqref="J14">
    <cfRule type="cellIs" dxfId="81" priority="114" stopIfTrue="1" operator="equal">
      <formula>"Fail"</formula>
    </cfRule>
  </conditionalFormatting>
  <conditionalFormatting sqref="J17:J20">
    <cfRule type="cellIs" dxfId="80" priority="111" stopIfTrue="1" operator="equal">
      <formula>"Pass"</formula>
    </cfRule>
    <cfRule type="cellIs" dxfId="79" priority="112" stopIfTrue="1" operator="equal">
      <formula>"Info"</formula>
    </cfRule>
  </conditionalFormatting>
  <conditionalFormatting sqref="J17:J20">
    <cfRule type="cellIs" dxfId="78" priority="110" stopIfTrue="1" operator="equal">
      <formula>"Fail"</formula>
    </cfRule>
  </conditionalFormatting>
  <conditionalFormatting sqref="J21">
    <cfRule type="cellIs" dxfId="77" priority="107" stopIfTrue="1" operator="equal">
      <formula>"Pass"</formula>
    </cfRule>
    <cfRule type="cellIs" dxfId="76" priority="108" stopIfTrue="1" operator="equal">
      <formula>"Info"</formula>
    </cfRule>
  </conditionalFormatting>
  <conditionalFormatting sqref="J21">
    <cfRule type="cellIs" dxfId="75" priority="106" stopIfTrue="1" operator="equal">
      <formula>"Fail"</formula>
    </cfRule>
  </conditionalFormatting>
  <conditionalFormatting sqref="J22:J26">
    <cfRule type="cellIs" dxfId="74" priority="103" stopIfTrue="1" operator="equal">
      <formula>"Pass"</formula>
    </cfRule>
    <cfRule type="cellIs" dxfId="73" priority="104" stopIfTrue="1" operator="equal">
      <formula>"Info"</formula>
    </cfRule>
  </conditionalFormatting>
  <conditionalFormatting sqref="J22:J26">
    <cfRule type="cellIs" dxfId="72" priority="102" stopIfTrue="1" operator="equal">
      <formula>"Fail"</formula>
    </cfRule>
  </conditionalFormatting>
  <conditionalFormatting sqref="J27:J30">
    <cfRule type="cellIs" dxfId="71" priority="99" stopIfTrue="1" operator="equal">
      <formula>"Pass"</formula>
    </cfRule>
    <cfRule type="cellIs" dxfId="70" priority="100" stopIfTrue="1" operator="equal">
      <formula>"Info"</formula>
    </cfRule>
  </conditionalFormatting>
  <conditionalFormatting sqref="J27:J30">
    <cfRule type="cellIs" dxfId="69" priority="98" stopIfTrue="1" operator="equal">
      <formula>"Fail"</formula>
    </cfRule>
  </conditionalFormatting>
  <conditionalFormatting sqref="J31:J34">
    <cfRule type="cellIs" dxfId="68" priority="95" stopIfTrue="1" operator="equal">
      <formula>"Pass"</formula>
    </cfRule>
    <cfRule type="cellIs" dxfId="67" priority="96" stopIfTrue="1" operator="equal">
      <formula>"Info"</formula>
    </cfRule>
  </conditionalFormatting>
  <conditionalFormatting sqref="J31:J34">
    <cfRule type="cellIs" dxfId="66" priority="94" stopIfTrue="1" operator="equal">
      <formula>"Fail"</formula>
    </cfRule>
  </conditionalFormatting>
  <conditionalFormatting sqref="J39">
    <cfRule type="cellIs" dxfId="65" priority="91" stopIfTrue="1" operator="equal">
      <formula>"Pass"</formula>
    </cfRule>
    <cfRule type="cellIs" dxfId="64" priority="92" stopIfTrue="1" operator="equal">
      <formula>"Info"</formula>
    </cfRule>
  </conditionalFormatting>
  <conditionalFormatting sqref="J39">
    <cfRule type="cellIs" dxfId="63" priority="90" stopIfTrue="1" operator="equal">
      <formula>"Fail"</formula>
    </cfRule>
  </conditionalFormatting>
  <conditionalFormatting sqref="J40:J43">
    <cfRule type="cellIs" dxfId="62" priority="83" stopIfTrue="1" operator="equal">
      <formula>"Pass"</formula>
    </cfRule>
    <cfRule type="cellIs" dxfId="61" priority="84" stopIfTrue="1" operator="equal">
      <formula>"Info"</formula>
    </cfRule>
  </conditionalFormatting>
  <conditionalFormatting sqref="J40:J43">
    <cfRule type="cellIs" dxfId="60" priority="82" stopIfTrue="1" operator="equal">
      <formula>"Fail"</formula>
    </cfRule>
  </conditionalFormatting>
  <conditionalFormatting sqref="J46">
    <cfRule type="cellIs" dxfId="59" priority="79" stopIfTrue="1" operator="equal">
      <formula>"Pass"</formula>
    </cfRule>
    <cfRule type="cellIs" dxfId="58" priority="80" stopIfTrue="1" operator="equal">
      <formula>"Info"</formula>
    </cfRule>
  </conditionalFormatting>
  <conditionalFormatting sqref="J46">
    <cfRule type="cellIs" dxfId="57" priority="78" stopIfTrue="1" operator="equal">
      <formula>"Fail"</formula>
    </cfRule>
  </conditionalFormatting>
  <conditionalFormatting sqref="J47:J50">
    <cfRule type="cellIs" dxfId="56" priority="75" stopIfTrue="1" operator="equal">
      <formula>"Pass"</formula>
    </cfRule>
    <cfRule type="cellIs" dxfId="55" priority="76" stopIfTrue="1" operator="equal">
      <formula>"Info"</formula>
    </cfRule>
  </conditionalFormatting>
  <conditionalFormatting sqref="J47:J50">
    <cfRule type="cellIs" dxfId="54" priority="74" stopIfTrue="1" operator="equal">
      <formula>"Fail"</formula>
    </cfRule>
  </conditionalFormatting>
  <conditionalFormatting sqref="J51">
    <cfRule type="cellIs" dxfId="53" priority="71" stopIfTrue="1" operator="equal">
      <formula>"Pass"</formula>
    </cfRule>
    <cfRule type="cellIs" dxfId="52" priority="72" stopIfTrue="1" operator="equal">
      <formula>"Info"</formula>
    </cfRule>
  </conditionalFormatting>
  <conditionalFormatting sqref="J51">
    <cfRule type="cellIs" dxfId="51" priority="70" stopIfTrue="1" operator="equal">
      <formula>"Fail"</formula>
    </cfRule>
  </conditionalFormatting>
  <conditionalFormatting sqref="J52">
    <cfRule type="cellIs" dxfId="50" priority="67" stopIfTrue="1" operator="equal">
      <formula>"Pass"</formula>
    </cfRule>
    <cfRule type="cellIs" dxfId="49" priority="68" stopIfTrue="1" operator="equal">
      <formula>"Info"</formula>
    </cfRule>
  </conditionalFormatting>
  <conditionalFormatting sqref="J52">
    <cfRule type="cellIs" dxfId="48" priority="66" stopIfTrue="1" operator="equal">
      <formula>"Fail"</formula>
    </cfRule>
  </conditionalFormatting>
  <conditionalFormatting sqref="J54:J55">
    <cfRule type="cellIs" dxfId="47" priority="63" stopIfTrue="1" operator="equal">
      <formula>"Pass"</formula>
    </cfRule>
    <cfRule type="cellIs" dxfId="46" priority="64" stopIfTrue="1" operator="equal">
      <formula>"Info"</formula>
    </cfRule>
  </conditionalFormatting>
  <conditionalFormatting sqref="J54:J55">
    <cfRule type="cellIs" dxfId="45" priority="62" stopIfTrue="1" operator="equal">
      <formula>"Fail"</formula>
    </cfRule>
  </conditionalFormatting>
  <conditionalFormatting sqref="J60:J61">
    <cfRule type="cellIs" dxfId="44" priority="55" stopIfTrue="1" operator="equal">
      <formula>"Pass"</formula>
    </cfRule>
    <cfRule type="cellIs" dxfId="43" priority="56" stopIfTrue="1" operator="equal">
      <formula>"Info"</formula>
    </cfRule>
  </conditionalFormatting>
  <conditionalFormatting sqref="J60:J61">
    <cfRule type="cellIs" dxfId="42" priority="54" stopIfTrue="1" operator="equal">
      <formula>"Fail"</formula>
    </cfRule>
  </conditionalFormatting>
  <conditionalFormatting sqref="J66:J68">
    <cfRule type="cellIs" dxfId="41" priority="51" stopIfTrue="1" operator="equal">
      <formula>"Pass"</formula>
    </cfRule>
    <cfRule type="cellIs" dxfId="40" priority="52" stopIfTrue="1" operator="equal">
      <formula>"Info"</formula>
    </cfRule>
  </conditionalFormatting>
  <conditionalFormatting sqref="J66:J68">
    <cfRule type="cellIs" dxfId="39" priority="50" stopIfTrue="1" operator="equal">
      <formula>"Fail"</formula>
    </cfRule>
  </conditionalFormatting>
  <conditionalFormatting sqref="J70">
    <cfRule type="cellIs" dxfId="38" priority="47" stopIfTrue="1" operator="equal">
      <formula>"Pass"</formula>
    </cfRule>
    <cfRule type="cellIs" dxfId="37" priority="48" stopIfTrue="1" operator="equal">
      <formula>"Info"</formula>
    </cfRule>
  </conditionalFormatting>
  <conditionalFormatting sqref="J70">
    <cfRule type="cellIs" dxfId="36" priority="46" stopIfTrue="1" operator="equal">
      <formula>"Fail"</formula>
    </cfRule>
  </conditionalFormatting>
  <conditionalFormatting sqref="J8 J10">
    <cfRule type="cellIs" dxfId="35" priority="35" stopIfTrue="1" operator="equal">
      <formula>"Pass"</formula>
    </cfRule>
    <cfRule type="cellIs" dxfId="34" priority="36" stopIfTrue="1" operator="equal">
      <formula>"Info"</formula>
    </cfRule>
  </conditionalFormatting>
  <conditionalFormatting sqref="J8 J10">
    <cfRule type="cellIs" dxfId="33" priority="34" stopIfTrue="1" operator="equal">
      <formula>"Fail"</formula>
    </cfRule>
  </conditionalFormatting>
  <conditionalFormatting sqref="J7">
    <cfRule type="cellIs" dxfId="32" priority="32" stopIfTrue="1" operator="equal">
      <formula>"Pass"</formula>
    </cfRule>
    <cfRule type="cellIs" dxfId="31" priority="33" stopIfTrue="1" operator="equal">
      <formula>"Info"</formula>
    </cfRule>
  </conditionalFormatting>
  <conditionalFormatting sqref="J7">
    <cfRule type="cellIs" dxfId="30" priority="31" stopIfTrue="1" operator="equal">
      <formula>"Fail"</formula>
    </cfRule>
  </conditionalFormatting>
  <conditionalFormatting sqref="J9">
    <cfRule type="cellIs" dxfId="29" priority="29" stopIfTrue="1" operator="equal">
      <formula>"Pass"</formula>
    </cfRule>
    <cfRule type="cellIs" dxfId="28" priority="30" stopIfTrue="1" operator="equal">
      <formula>"Info"</formula>
    </cfRule>
  </conditionalFormatting>
  <conditionalFormatting sqref="J9">
    <cfRule type="cellIs" dxfId="27" priority="28" stopIfTrue="1" operator="equal">
      <formula>"Fail"</formula>
    </cfRule>
  </conditionalFormatting>
  <conditionalFormatting sqref="J57 J59">
    <cfRule type="cellIs" dxfId="26" priority="26" stopIfTrue="1" operator="equal">
      <formula>"Pass"</formula>
    </cfRule>
    <cfRule type="cellIs" dxfId="25" priority="27" stopIfTrue="1" operator="equal">
      <formula>"Info"</formula>
    </cfRule>
  </conditionalFormatting>
  <conditionalFormatting sqref="J57 J59">
    <cfRule type="cellIs" dxfId="24" priority="25" stopIfTrue="1" operator="equal">
      <formula>"Fail"</formula>
    </cfRule>
  </conditionalFormatting>
  <conditionalFormatting sqref="J56">
    <cfRule type="cellIs" dxfId="23" priority="23" stopIfTrue="1" operator="equal">
      <formula>"Pass"</formula>
    </cfRule>
    <cfRule type="cellIs" dxfId="22" priority="24" stopIfTrue="1" operator="equal">
      <formula>"Info"</formula>
    </cfRule>
  </conditionalFormatting>
  <conditionalFormatting sqref="J56">
    <cfRule type="cellIs" dxfId="21" priority="22" stopIfTrue="1" operator="equal">
      <formula>"Fail"</formula>
    </cfRule>
  </conditionalFormatting>
  <conditionalFormatting sqref="J58">
    <cfRule type="cellIs" dxfId="20" priority="20" stopIfTrue="1" operator="equal">
      <formula>"Pass"</formula>
    </cfRule>
    <cfRule type="cellIs" dxfId="19" priority="21" stopIfTrue="1" operator="equal">
      <formula>"Info"</formula>
    </cfRule>
  </conditionalFormatting>
  <conditionalFormatting sqref="J58">
    <cfRule type="cellIs" dxfId="18" priority="19" stopIfTrue="1" operator="equal">
      <formula>"Fail"</formula>
    </cfRule>
  </conditionalFormatting>
  <conditionalFormatting sqref="J63 J65">
    <cfRule type="cellIs" dxfId="17" priority="17" stopIfTrue="1" operator="equal">
      <formula>"Pass"</formula>
    </cfRule>
    <cfRule type="cellIs" dxfId="16" priority="18" stopIfTrue="1" operator="equal">
      <formula>"Info"</formula>
    </cfRule>
  </conditionalFormatting>
  <conditionalFormatting sqref="J63 J65">
    <cfRule type="cellIs" dxfId="15" priority="16" stopIfTrue="1" operator="equal">
      <formula>"Fail"</formula>
    </cfRule>
  </conditionalFormatting>
  <conditionalFormatting sqref="J62">
    <cfRule type="cellIs" dxfId="14" priority="14" stopIfTrue="1" operator="equal">
      <formula>"Pass"</formula>
    </cfRule>
    <cfRule type="cellIs" dxfId="13" priority="15" stopIfTrue="1" operator="equal">
      <formula>"Info"</formula>
    </cfRule>
  </conditionalFormatting>
  <conditionalFormatting sqref="J62">
    <cfRule type="cellIs" dxfId="12" priority="13" stopIfTrue="1" operator="equal">
      <formula>"Fail"</formula>
    </cfRule>
  </conditionalFormatting>
  <conditionalFormatting sqref="J64">
    <cfRule type="cellIs" dxfId="11" priority="11" stopIfTrue="1" operator="equal">
      <formula>"Pass"</formula>
    </cfRule>
    <cfRule type="cellIs" dxfId="10" priority="12" stopIfTrue="1" operator="equal">
      <formula>"Info"</formula>
    </cfRule>
  </conditionalFormatting>
  <conditionalFormatting sqref="J64">
    <cfRule type="cellIs" dxfId="9" priority="10" stopIfTrue="1" operator="equal">
      <formula>"Fail"</formula>
    </cfRule>
  </conditionalFormatting>
  <conditionalFormatting sqref="J36 J38">
    <cfRule type="cellIs" dxfId="8" priority="8" stopIfTrue="1" operator="equal">
      <formula>"Pass"</formula>
    </cfRule>
    <cfRule type="cellIs" dxfId="7" priority="9" stopIfTrue="1" operator="equal">
      <formula>"Info"</formula>
    </cfRule>
  </conditionalFormatting>
  <conditionalFormatting sqref="J36 J38">
    <cfRule type="cellIs" dxfId="6" priority="7" stopIfTrue="1" operator="equal">
      <formula>"Fail"</formula>
    </cfRule>
  </conditionalFormatting>
  <conditionalFormatting sqref="J35">
    <cfRule type="cellIs" dxfId="5" priority="5" stopIfTrue="1" operator="equal">
      <formula>"Pass"</formula>
    </cfRule>
    <cfRule type="cellIs" dxfId="4" priority="6" stopIfTrue="1" operator="equal">
      <formula>"Info"</formula>
    </cfRule>
  </conditionalFormatting>
  <conditionalFormatting sqref="J35">
    <cfRule type="cellIs" dxfId="3" priority="4" stopIfTrue="1" operator="equal">
      <formula>"Fail"</formula>
    </cfRule>
  </conditionalFormatting>
  <conditionalFormatting sqref="J37">
    <cfRule type="cellIs" dxfId="2" priority="2" stopIfTrue="1" operator="equal">
      <formula>"Pass"</formula>
    </cfRule>
    <cfRule type="cellIs" dxfId="1" priority="3" stopIfTrue="1" operator="equal">
      <formula>"Info"</formula>
    </cfRule>
  </conditionalFormatting>
  <conditionalFormatting sqref="J37">
    <cfRule type="cellIs" dxfId="0" priority="1" stopIfTrue="1" operator="equal">
      <formula>"Fail"</formula>
    </cfRule>
  </conditionalFormatting>
  <dataValidations count="2">
    <dataValidation type="list" allowBlank="1" showInputMessage="1" showErrorMessage="1" sqref="J3:J70">
      <formula1>$I$79:$I$82</formula1>
    </dataValidation>
    <dataValidation type="list" allowBlank="1" showInputMessage="1" showErrorMessage="1" sqref="M3:M70">
      <formula1>$I$85:$I$88</formula1>
    </dataValidation>
  </dataValidations>
  <pageMargins left="0.7" right="0.7" top="0.75" bottom="0.75" header="0.3" footer="0.3"/>
  <pageSetup orientation="portrait" r:id="rId1"/>
  <headerFooter alignWithMargins="0"/>
  <rowBreaks count="1" manualBreakCount="1">
    <brk id="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11"/>
  <sheetViews>
    <sheetView showGridLines="0" zoomScaleNormal="100" workbookViewId="0">
      <pane ySplit="1" topLeftCell="A2" activePane="bottomLeft" state="frozen"/>
      <selection pane="bottomLeft" activeCell="C20" sqref="C20"/>
    </sheetView>
  </sheetViews>
  <sheetFormatPr defaultRowHeight="12.75" customHeight="1" x14ac:dyDescent="0.2"/>
  <cols>
    <col min="2" max="2" width="13.28515625" customWidth="1"/>
    <col min="3" max="3" width="84.42578125" customWidth="1"/>
    <col min="4" max="4" width="22.42578125" customWidth="1"/>
  </cols>
  <sheetData>
    <row r="1" spans="1:4" x14ac:dyDescent="0.2">
      <c r="A1" s="4" t="s">
        <v>29</v>
      </c>
      <c r="B1" s="5"/>
      <c r="C1" s="5"/>
      <c r="D1" s="5"/>
    </row>
    <row r="2" spans="1:4" s="1" customFormat="1" ht="12.75" customHeight="1" x14ac:dyDescent="0.2">
      <c r="A2" s="6" t="s">
        <v>26</v>
      </c>
      <c r="B2" s="6" t="s">
        <v>27</v>
      </c>
      <c r="C2" s="6" t="s">
        <v>28</v>
      </c>
      <c r="D2" s="6" t="s">
        <v>43</v>
      </c>
    </row>
    <row r="3" spans="1:4" ht="25.5" x14ac:dyDescent="0.2">
      <c r="A3" s="2">
        <v>2</v>
      </c>
      <c r="B3" s="3">
        <v>42454</v>
      </c>
      <c r="C3" s="85" t="s">
        <v>1116</v>
      </c>
      <c r="D3" s="80" t="s">
        <v>112</v>
      </c>
    </row>
    <row r="4" spans="1:4" ht="30.6" customHeight="1" x14ac:dyDescent="0.2">
      <c r="A4" s="180">
        <v>2.1</v>
      </c>
      <c r="B4" s="181">
        <v>42766</v>
      </c>
      <c r="C4" s="182" t="s">
        <v>1373</v>
      </c>
      <c r="D4" s="182" t="s">
        <v>112</v>
      </c>
    </row>
    <row r="5" spans="1:4" ht="12.75" customHeight="1" x14ac:dyDescent="0.2">
      <c r="A5" s="180">
        <v>2.1</v>
      </c>
      <c r="B5" s="181">
        <v>42766</v>
      </c>
      <c r="C5" s="182" t="s">
        <v>2375</v>
      </c>
      <c r="D5" s="182" t="s">
        <v>112</v>
      </c>
    </row>
    <row r="6" spans="1:4" ht="12.75" customHeight="1" x14ac:dyDescent="0.2">
      <c r="A6" s="180">
        <v>2.1</v>
      </c>
      <c r="B6" s="181">
        <v>43131</v>
      </c>
      <c r="C6" s="182" t="s">
        <v>2378</v>
      </c>
      <c r="D6" s="182" t="s">
        <v>112</v>
      </c>
    </row>
    <row r="7" spans="1:4" ht="12.75" customHeight="1" x14ac:dyDescent="0.2">
      <c r="A7" s="180">
        <v>2.2000000000000002</v>
      </c>
      <c r="B7" s="181">
        <v>43136</v>
      </c>
      <c r="C7" s="182" t="s">
        <v>2377</v>
      </c>
      <c r="D7" s="182" t="s">
        <v>112</v>
      </c>
    </row>
    <row r="8" spans="1:4" ht="12.75" customHeight="1" x14ac:dyDescent="0.2">
      <c r="A8" s="180">
        <v>3</v>
      </c>
      <c r="B8" s="181">
        <v>43555</v>
      </c>
      <c r="C8" s="182" t="s">
        <v>1790</v>
      </c>
      <c r="D8" s="182" t="s">
        <v>112</v>
      </c>
    </row>
    <row r="9" spans="1:4" ht="12.75" customHeight="1" x14ac:dyDescent="0.2">
      <c r="A9" s="180">
        <v>3.1</v>
      </c>
      <c r="B9" s="181">
        <v>43738</v>
      </c>
      <c r="C9" s="182" t="s">
        <v>2323</v>
      </c>
      <c r="D9" s="182" t="s">
        <v>112</v>
      </c>
    </row>
    <row r="10" spans="1:4" ht="12.75" customHeight="1" x14ac:dyDescent="0.2">
      <c r="A10" s="180">
        <v>3.2</v>
      </c>
      <c r="B10" s="181">
        <v>43921</v>
      </c>
      <c r="C10" s="233" t="s">
        <v>2376</v>
      </c>
      <c r="D10" s="180" t="s">
        <v>112</v>
      </c>
    </row>
    <row r="11" spans="1:4" ht="12.75" customHeight="1" x14ac:dyDescent="0.2">
      <c r="A11" s="180">
        <v>3.3</v>
      </c>
      <c r="B11" s="181">
        <v>44104</v>
      </c>
      <c r="C11" s="233" t="s">
        <v>2376</v>
      </c>
      <c r="D11" s="180" t="s">
        <v>112</v>
      </c>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502"/>
  <sheetViews>
    <sheetView showGridLines="0" zoomScale="80" zoomScaleNormal="80" workbookViewId="0">
      <selection sqref="A1:D65536"/>
    </sheetView>
  </sheetViews>
  <sheetFormatPr defaultRowHeight="12.75" customHeight="1" x14ac:dyDescent="0.2"/>
  <cols>
    <col min="1" max="1" width="7.5703125" customWidth="1"/>
    <col min="2" max="2" width="74.85546875" customWidth="1"/>
    <col min="3" max="3" width="13.85546875" customWidth="1"/>
    <col min="4" max="4" width="9.7109375" bestFit="1" customWidth="1"/>
    <col min="5" max="21" width="9.140625" style="194"/>
    <col min="22" max="16384" width="9.140625" style="195"/>
  </cols>
  <sheetData>
    <row r="1" spans="1:4" ht="30" x14ac:dyDescent="0.25">
      <c r="A1" s="223" t="s">
        <v>379</v>
      </c>
      <c r="B1" s="223" t="s">
        <v>141</v>
      </c>
      <c r="C1" s="224" t="s">
        <v>132</v>
      </c>
      <c r="D1" s="225">
        <v>44067</v>
      </c>
    </row>
    <row r="2" spans="1:4" ht="15.75" x14ac:dyDescent="0.25">
      <c r="A2" s="226" t="s">
        <v>417</v>
      </c>
      <c r="B2" s="226" t="s">
        <v>418</v>
      </c>
      <c r="C2" s="227">
        <v>6</v>
      </c>
    </row>
    <row r="3" spans="1:4" ht="15.75" x14ac:dyDescent="0.25">
      <c r="A3" s="226" t="s">
        <v>419</v>
      </c>
      <c r="B3" s="226" t="s">
        <v>420</v>
      </c>
      <c r="C3" s="227">
        <v>4</v>
      </c>
    </row>
    <row r="4" spans="1:4" ht="15.75" x14ac:dyDescent="0.25">
      <c r="A4" s="226" t="s">
        <v>421</v>
      </c>
      <c r="B4" s="226" t="s">
        <v>422</v>
      </c>
      <c r="C4" s="227">
        <v>1</v>
      </c>
    </row>
    <row r="5" spans="1:4" ht="15.75" x14ac:dyDescent="0.25">
      <c r="A5" s="226" t="s">
        <v>423</v>
      </c>
      <c r="B5" s="226" t="s">
        <v>424</v>
      </c>
      <c r="C5" s="227">
        <v>2</v>
      </c>
    </row>
    <row r="6" spans="1:4" ht="15.75" x14ac:dyDescent="0.25">
      <c r="A6" s="226" t="s">
        <v>425</v>
      </c>
      <c r="B6" s="226" t="s">
        <v>426</v>
      </c>
      <c r="C6" s="227">
        <v>2</v>
      </c>
    </row>
    <row r="7" spans="1:4" ht="15.75" x14ac:dyDescent="0.25">
      <c r="A7" s="226" t="s">
        <v>427</v>
      </c>
      <c r="B7" s="226" t="s">
        <v>428</v>
      </c>
      <c r="C7" s="227">
        <v>4</v>
      </c>
    </row>
    <row r="8" spans="1:4" ht="15.75" x14ac:dyDescent="0.25">
      <c r="A8" s="226" t="s">
        <v>429</v>
      </c>
      <c r="B8" s="226" t="s">
        <v>430</v>
      </c>
      <c r="C8" s="227">
        <v>2</v>
      </c>
    </row>
    <row r="9" spans="1:4" ht="15.75" x14ac:dyDescent="0.25">
      <c r="A9" s="226" t="s">
        <v>431</v>
      </c>
      <c r="B9" s="226" t="s">
        <v>432</v>
      </c>
      <c r="C9" s="227">
        <v>5</v>
      </c>
    </row>
    <row r="10" spans="1:4" ht="15.75" x14ac:dyDescent="0.25">
      <c r="A10" s="226" t="s">
        <v>433</v>
      </c>
      <c r="B10" s="226" t="s">
        <v>434</v>
      </c>
      <c r="C10" s="227">
        <v>5</v>
      </c>
    </row>
    <row r="11" spans="1:4" ht="15.75" x14ac:dyDescent="0.25">
      <c r="A11" s="226" t="s">
        <v>435</v>
      </c>
      <c r="B11" s="226" t="s">
        <v>436</v>
      </c>
      <c r="C11" s="227">
        <v>5</v>
      </c>
    </row>
    <row r="12" spans="1:4" ht="31.5" x14ac:dyDescent="0.25">
      <c r="A12" s="226" t="s">
        <v>437</v>
      </c>
      <c r="B12" s="226" t="s">
        <v>438</v>
      </c>
      <c r="C12" s="227">
        <v>2</v>
      </c>
    </row>
    <row r="13" spans="1:4" ht="15.75" x14ac:dyDescent="0.25">
      <c r="A13" s="226" t="s">
        <v>439</v>
      </c>
      <c r="B13" s="226" t="s">
        <v>440</v>
      </c>
      <c r="C13" s="227">
        <v>5</v>
      </c>
    </row>
    <row r="14" spans="1:4" ht="15.75" x14ac:dyDescent="0.25">
      <c r="A14" s="226" t="s">
        <v>441</v>
      </c>
      <c r="B14" s="226" t="s">
        <v>442</v>
      </c>
      <c r="C14" s="227">
        <v>4</v>
      </c>
    </row>
    <row r="15" spans="1:4" ht="15.75" x14ac:dyDescent="0.25">
      <c r="A15" s="226" t="s">
        <v>443</v>
      </c>
      <c r="B15" s="226" t="s">
        <v>444</v>
      </c>
      <c r="C15" s="227">
        <v>4</v>
      </c>
    </row>
    <row r="16" spans="1:4" ht="15.75" x14ac:dyDescent="0.25">
      <c r="A16" s="226" t="s">
        <v>445</v>
      </c>
      <c r="B16" s="226" t="s">
        <v>446</v>
      </c>
      <c r="C16" s="227">
        <v>1</v>
      </c>
    </row>
    <row r="17" spans="1:3" ht="15.75" x14ac:dyDescent="0.25">
      <c r="A17" s="226" t="s">
        <v>447</v>
      </c>
      <c r="B17" s="226" t="s">
        <v>448</v>
      </c>
      <c r="C17" s="227">
        <v>5</v>
      </c>
    </row>
    <row r="18" spans="1:3" ht="15.75" x14ac:dyDescent="0.25">
      <c r="A18" s="226" t="s">
        <v>449</v>
      </c>
      <c r="B18" s="226" t="s">
        <v>1247</v>
      </c>
      <c r="C18" s="227">
        <v>8</v>
      </c>
    </row>
    <row r="19" spans="1:3" ht="15.75" x14ac:dyDescent="0.25">
      <c r="A19" s="226" t="s">
        <v>450</v>
      </c>
      <c r="B19" s="226" t="s">
        <v>451</v>
      </c>
      <c r="C19" s="227">
        <v>1</v>
      </c>
    </row>
    <row r="20" spans="1:3" ht="15.75" x14ac:dyDescent="0.25">
      <c r="A20" s="226" t="s">
        <v>452</v>
      </c>
      <c r="B20" s="226" t="s">
        <v>453</v>
      </c>
      <c r="C20" s="227">
        <v>8</v>
      </c>
    </row>
    <row r="21" spans="1:3" ht="15.75" x14ac:dyDescent="0.25">
      <c r="A21" s="226" t="s">
        <v>454</v>
      </c>
      <c r="B21" s="226" t="s">
        <v>455</v>
      </c>
      <c r="C21" s="227">
        <v>6</v>
      </c>
    </row>
    <row r="22" spans="1:3" ht="15.75" x14ac:dyDescent="0.25">
      <c r="A22" s="226" t="s">
        <v>456</v>
      </c>
      <c r="B22" s="226" t="s">
        <v>457</v>
      </c>
      <c r="C22" s="227">
        <v>7</v>
      </c>
    </row>
    <row r="23" spans="1:3" ht="15.75" x14ac:dyDescent="0.25">
      <c r="A23" s="226" t="s">
        <v>458</v>
      </c>
      <c r="B23" s="226" t="s">
        <v>459</v>
      </c>
      <c r="C23" s="227">
        <v>7</v>
      </c>
    </row>
    <row r="24" spans="1:3" ht="15.75" x14ac:dyDescent="0.25">
      <c r="A24" s="226" t="s">
        <v>460</v>
      </c>
      <c r="B24" s="226" t="s">
        <v>461</v>
      </c>
      <c r="C24" s="227">
        <v>7</v>
      </c>
    </row>
    <row r="25" spans="1:3" ht="15.75" x14ac:dyDescent="0.25">
      <c r="A25" s="226" t="s">
        <v>462</v>
      </c>
      <c r="B25" s="226" t="s">
        <v>463</v>
      </c>
      <c r="C25" s="227">
        <v>5</v>
      </c>
    </row>
    <row r="26" spans="1:3" ht="15.75" x14ac:dyDescent="0.25">
      <c r="A26" s="226" t="s">
        <v>464</v>
      </c>
      <c r="B26" s="226" t="s">
        <v>465</v>
      </c>
      <c r="C26" s="227">
        <v>5</v>
      </c>
    </row>
    <row r="27" spans="1:3" ht="15.75" x14ac:dyDescent="0.25">
      <c r="A27" s="226" t="s">
        <v>466</v>
      </c>
      <c r="B27" s="226" t="s">
        <v>467</v>
      </c>
      <c r="C27" s="227">
        <v>5</v>
      </c>
    </row>
    <row r="28" spans="1:3" ht="15.75" x14ac:dyDescent="0.25">
      <c r="A28" s="226" t="s">
        <v>468</v>
      </c>
      <c r="B28" s="226" t="s">
        <v>469</v>
      </c>
      <c r="C28" s="227">
        <v>6</v>
      </c>
    </row>
    <row r="29" spans="1:3" ht="15.75" x14ac:dyDescent="0.25">
      <c r="A29" s="226" t="s">
        <v>470</v>
      </c>
      <c r="B29" s="226" t="s">
        <v>471</v>
      </c>
      <c r="C29" s="227">
        <v>6</v>
      </c>
    </row>
    <row r="30" spans="1:3" ht="15.75" x14ac:dyDescent="0.25">
      <c r="A30" s="226" t="s">
        <v>472</v>
      </c>
      <c r="B30" s="226" t="s">
        <v>473</v>
      </c>
      <c r="C30" s="227">
        <v>4</v>
      </c>
    </row>
    <row r="31" spans="1:3" ht="15.75" x14ac:dyDescent="0.25">
      <c r="A31" s="226" t="s">
        <v>474</v>
      </c>
      <c r="B31" s="226" t="s">
        <v>475</v>
      </c>
      <c r="C31" s="227">
        <v>7</v>
      </c>
    </row>
    <row r="32" spans="1:3" ht="15.75" x14ac:dyDescent="0.25">
      <c r="A32" s="226" t="s">
        <v>476</v>
      </c>
      <c r="B32" s="226" t="s">
        <v>477</v>
      </c>
      <c r="C32" s="227">
        <v>5</v>
      </c>
    </row>
    <row r="33" spans="1:3" ht="15.75" x14ac:dyDescent="0.25">
      <c r="A33" s="226" t="s">
        <v>478</v>
      </c>
      <c r="B33" s="226" t="s">
        <v>479</v>
      </c>
      <c r="C33" s="227">
        <v>5</v>
      </c>
    </row>
    <row r="34" spans="1:3" ht="15.75" x14ac:dyDescent="0.25">
      <c r="A34" s="226" t="s">
        <v>480</v>
      </c>
      <c r="B34" s="226" t="s">
        <v>481</v>
      </c>
      <c r="C34" s="227">
        <v>8</v>
      </c>
    </row>
    <row r="35" spans="1:3" ht="15.75" x14ac:dyDescent="0.25">
      <c r="A35" s="226" t="s">
        <v>482</v>
      </c>
      <c r="B35" s="226" t="s">
        <v>483</v>
      </c>
      <c r="C35" s="227">
        <v>1</v>
      </c>
    </row>
    <row r="36" spans="1:3" ht="15.75" x14ac:dyDescent="0.25">
      <c r="A36" s="226" t="s">
        <v>484</v>
      </c>
      <c r="B36" s="226" t="s">
        <v>485</v>
      </c>
      <c r="C36" s="227">
        <v>5</v>
      </c>
    </row>
    <row r="37" spans="1:3" ht="15.75" x14ac:dyDescent="0.25">
      <c r="A37" s="226" t="s">
        <v>486</v>
      </c>
      <c r="B37" s="226" t="s">
        <v>487</v>
      </c>
      <c r="C37" s="227">
        <v>8</v>
      </c>
    </row>
    <row r="38" spans="1:3" ht="15.75" x14ac:dyDescent="0.25">
      <c r="A38" s="226" t="s">
        <v>488</v>
      </c>
      <c r="B38" s="226" t="s">
        <v>489</v>
      </c>
      <c r="C38" s="227">
        <v>5</v>
      </c>
    </row>
    <row r="39" spans="1:3" ht="15.75" x14ac:dyDescent="0.25">
      <c r="A39" s="226" t="s">
        <v>490</v>
      </c>
      <c r="B39" s="226" t="s">
        <v>491</v>
      </c>
      <c r="C39" s="227">
        <v>5</v>
      </c>
    </row>
    <row r="40" spans="1:3" ht="15.75" x14ac:dyDescent="0.25">
      <c r="A40" s="226" t="s">
        <v>492</v>
      </c>
      <c r="B40" s="226" t="s">
        <v>493</v>
      </c>
      <c r="C40" s="227">
        <v>2</v>
      </c>
    </row>
    <row r="41" spans="1:3" ht="15.75" x14ac:dyDescent="0.25">
      <c r="A41" s="226" t="s">
        <v>494</v>
      </c>
      <c r="B41" s="226" t="s">
        <v>495</v>
      </c>
      <c r="C41" s="227">
        <v>4</v>
      </c>
    </row>
    <row r="42" spans="1:3" ht="15.75" x14ac:dyDescent="0.25">
      <c r="A42" s="226" t="s">
        <v>1791</v>
      </c>
      <c r="B42" s="226" t="s">
        <v>496</v>
      </c>
      <c r="C42" s="227">
        <v>5</v>
      </c>
    </row>
    <row r="43" spans="1:3" ht="15.75" x14ac:dyDescent="0.25">
      <c r="A43" s="226" t="s">
        <v>497</v>
      </c>
      <c r="B43" s="226" t="s">
        <v>498</v>
      </c>
      <c r="C43" s="227">
        <v>5</v>
      </c>
    </row>
    <row r="44" spans="1:3" ht="15.75" x14ac:dyDescent="0.25">
      <c r="A44" s="226" t="s">
        <v>499</v>
      </c>
      <c r="B44" s="226" t="s">
        <v>500</v>
      </c>
      <c r="C44" s="227">
        <v>6</v>
      </c>
    </row>
    <row r="45" spans="1:3" ht="15.75" x14ac:dyDescent="0.25">
      <c r="A45" s="226" t="s">
        <v>501</v>
      </c>
      <c r="B45" s="226" t="s">
        <v>502</v>
      </c>
      <c r="C45" s="227">
        <v>5</v>
      </c>
    </row>
    <row r="46" spans="1:3" ht="15.75" x14ac:dyDescent="0.25">
      <c r="A46" s="226" t="s">
        <v>503</v>
      </c>
      <c r="B46" s="226" t="s">
        <v>504</v>
      </c>
      <c r="C46" s="227">
        <v>4</v>
      </c>
    </row>
    <row r="47" spans="1:3" ht="15.75" x14ac:dyDescent="0.25">
      <c r="A47" s="226" t="s">
        <v>505</v>
      </c>
      <c r="B47" s="226" t="s">
        <v>506</v>
      </c>
      <c r="C47" s="227">
        <v>5</v>
      </c>
    </row>
    <row r="48" spans="1:3" ht="15.75" x14ac:dyDescent="0.25">
      <c r="A48" s="226" t="s">
        <v>507</v>
      </c>
      <c r="B48" s="226" t="s">
        <v>508</v>
      </c>
      <c r="C48" s="227">
        <v>6</v>
      </c>
    </row>
    <row r="49" spans="1:3" ht="15.75" x14ac:dyDescent="0.25">
      <c r="A49" s="226" t="s">
        <v>509</v>
      </c>
      <c r="B49" s="226" t="s">
        <v>510</v>
      </c>
      <c r="C49" s="227">
        <v>7</v>
      </c>
    </row>
    <row r="50" spans="1:3" ht="15.75" x14ac:dyDescent="0.25">
      <c r="A50" s="226" t="s">
        <v>511</v>
      </c>
      <c r="B50" s="226" t="s">
        <v>512</v>
      </c>
      <c r="C50" s="227">
        <v>3</v>
      </c>
    </row>
    <row r="51" spans="1:3" ht="15.75" x14ac:dyDescent="0.25">
      <c r="A51" s="226" t="s">
        <v>513</v>
      </c>
      <c r="B51" s="226" t="s">
        <v>1792</v>
      </c>
      <c r="C51" s="227">
        <v>6</v>
      </c>
    </row>
    <row r="52" spans="1:3" ht="15.75" x14ac:dyDescent="0.25">
      <c r="A52" s="226" t="s">
        <v>514</v>
      </c>
      <c r="B52" s="226" t="s">
        <v>515</v>
      </c>
      <c r="C52" s="227">
        <v>4</v>
      </c>
    </row>
    <row r="53" spans="1:3" ht="15.75" x14ac:dyDescent="0.25">
      <c r="A53" s="226" t="s">
        <v>516</v>
      </c>
      <c r="B53" s="226" t="s">
        <v>517</v>
      </c>
      <c r="C53" s="227">
        <v>5</v>
      </c>
    </row>
    <row r="54" spans="1:3" ht="15.75" x14ac:dyDescent="0.25">
      <c r="A54" s="226" t="s">
        <v>518</v>
      </c>
      <c r="B54" s="226" t="s">
        <v>519</v>
      </c>
      <c r="C54" s="227">
        <v>2</v>
      </c>
    </row>
    <row r="55" spans="1:3" ht="15.75" x14ac:dyDescent="0.25">
      <c r="A55" s="226" t="s">
        <v>520</v>
      </c>
      <c r="B55" s="226" t="s">
        <v>521</v>
      </c>
      <c r="C55" s="227">
        <v>2</v>
      </c>
    </row>
    <row r="56" spans="1:3" ht="15.75" x14ac:dyDescent="0.25">
      <c r="A56" s="226" t="s">
        <v>522</v>
      </c>
      <c r="B56" s="226" t="s">
        <v>523</v>
      </c>
      <c r="C56" s="227">
        <v>5</v>
      </c>
    </row>
    <row r="57" spans="1:3" ht="15.75" x14ac:dyDescent="0.25">
      <c r="A57" s="226" t="s">
        <v>524</v>
      </c>
      <c r="B57" s="226" t="s">
        <v>525</v>
      </c>
      <c r="C57" s="227">
        <v>5</v>
      </c>
    </row>
    <row r="58" spans="1:3" ht="31.5" x14ac:dyDescent="0.25">
      <c r="A58" s="226" t="s">
        <v>526</v>
      </c>
      <c r="B58" s="226" t="s">
        <v>527</v>
      </c>
      <c r="C58" s="227">
        <v>5</v>
      </c>
    </row>
    <row r="59" spans="1:3" ht="15.75" x14ac:dyDescent="0.25">
      <c r="A59" s="226" t="s">
        <v>528</v>
      </c>
      <c r="B59" s="226" t="s">
        <v>529</v>
      </c>
      <c r="C59" s="227">
        <v>5</v>
      </c>
    </row>
    <row r="60" spans="1:3" ht="15.75" x14ac:dyDescent="0.25">
      <c r="A60" s="226" t="s">
        <v>530</v>
      </c>
      <c r="B60" s="226" t="s">
        <v>531</v>
      </c>
      <c r="C60" s="227">
        <v>3</v>
      </c>
    </row>
    <row r="61" spans="1:3" ht="15.75" x14ac:dyDescent="0.25">
      <c r="A61" s="226" t="s">
        <v>532</v>
      </c>
      <c r="B61" s="226" t="s">
        <v>533</v>
      </c>
      <c r="C61" s="227">
        <v>6</v>
      </c>
    </row>
    <row r="62" spans="1:3" ht="15.75" x14ac:dyDescent="0.25">
      <c r="A62" s="226" t="s">
        <v>407</v>
      </c>
      <c r="B62" s="226" t="s">
        <v>534</v>
      </c>
      <c r="C62" s="227">
        <v>3</v>
      </c>
    </row>
    <row r="63" spans="1:3" ht="15.75" x14ac:dyDescent="0.25">
      <c r="A63" s="226" t="s">
        <v>1118</v>
      </c>
      <c r="B63" s="226" t="s">
        <v>1119</v>
      </c>
      <c r="C63" s="227">
        <v>4</v>
      </c>
    </row>
    <row r="64" spans="1:3" ht="31.5" x14ac:dyDescent="0.25">
      <c r="A64" s="226" t="s">
        <v>1120</v>
      </c>
      <c r="B64" s="226" t="s">
        <v>1121</v>
      </c>
      <c r="C64" s="227">
        <v>3</v>
      </c>
    </row>
    <row r="65" spans="1:3" ht="15.75" x14ac:dyDescent="0.25">
      <c r="A65" s="226" t="s">
        <v>1375</v>
      </c>
      <c r="B65" s="226" t="s">
        <v>1376</v>
      </c>
      <c r="C65" s="227">
        <v>3</v>
      </c>
    </row>
    <row r="66" spans="1:3" ht="31.5" x14ac:dyDescent="0.25">
      <c r="A66" s="226" t="s">
        <v>2302</v>
      </c>
      <c r="B66" s="226" t="s">
        <v>2303</v>
      </c>
      <c r="C66" s="227">
        <v>6</v>
      </c>
    </row>
    <row r="67" spans="1:3" ht="15.75" x14ac:dyDescent="0.25">
      <c r="A67" s="226" t="s">
        <v>2304</v>
      </c>
      <c r="B67" s="226" t="s">
        <v>2305</v>
      </c>
      <c r="C67" s="227">
        <v>6</v>
      </c>
    </row>
    <row r="68" spans="1:3" ht="15.75" x14ac:dyDescent="0.25">
      <c r="A68" s="226" t="s">
        <v>2306</v>
      </c>
      <c r="B68" s="226" t="s">
        <v>2307</v>
      </c>
      <c r="C68" s="227">
        <v>5</v>
      </c>
    </row>
    <row r="69" spans="1:3" ht="15.75" x14ac:dyDescent="0.25">
      <c r="A69" s="226" t="s">
        <v>535</v>
      </c>
      <c r="B69" s="226" t="s">
        <v>536</v>
      </c>
      <c r="C69" s="227">
        <v>3</v>
      </c>
    </row>
    <row r="70" spans="1:3" ht="31.5" x14ac:dyDescent="0.25">
      <c r="A70" s="226" t="s">
        <v>537</v>
      </c>
      <c r="B70" s="226" t="s">
        <v>438</v>
      </c>
      <c r="C70" s="227">
        <v>2</v>
      </c>
    </row>
    <row r="71" spans="1:3" ht="15.75" x14ac:dyDescent="0.25">
      <c r="A71" s="226" t="s">
        <v>538</v>
      </c>
      <c r="B71" s="226" t="s">
        <v>539</v>
      </c>
      <c r="C71" s="227">
        <v>3</v>
      </c>
    </row>
    <row r="72" spans="1:3" ht="15.75" x14ac:dyDescent="0.25">
      <c r="A72" s="226" t="s">
        <v>540</v>
      </c>
      <c r="B72" s="226" t="s">
        <v>541</v>
      </c>
      <c r="C72" s="227">
        <v>3</v>
      </c>
    </row>
    <row r="73" spans="1:3" ht="15.75" x14ac:dyDescent="0.25">
      <c r="A73" s="226" t="s">
        <v>542</v>
      </c>
      <c r="B73" s="226" t="s">
        <v>543</v>
      </c>
      <c r="C73" s="227">
        <v>3</v>
      </c>
    </row>
    <row r="74" spans="1:3" ht="15.75" x14ac:dyDescent="0.25">
      <c r="A74" s="226" t="s">
        <v>544</v>
      </c>
      <c r="B74" s="226" t="s">
        <v>545</v>
      </c>
      <c r="C74" s="227">
        <v>5</v>
      </c>
    </row>
    <row r="75" spans="1:3" ht="15.75" x14ac:dyDescent="0.25">
      <c r="A75" s="226" t="s">
        <v>546</v>
      </c>
      <c r="B75" s="226" t="s">
        <v>547</v>
      </c>
      <c r="C75" s="227">
        <v>3</v>
      </c>
    </row>
    <row r="76" spans="1:3" ht="15.75" x14ac:dyDescent="0.25">
      <c r="A76" s="226" t="s">
        <v>548</v>
      </c>
      <c r="B76" s="226" t="s">
        <v>549</v>
      </c>
      <c r="C76" s="227">
        <v>6</v>
      </c>
    </row>
    <row r="77" spans="1:3" ht="15.75" x14ac:dyDescent="0.25">
      <c r="A77" s="226" t="s">
        <v>550</v>
      </c>
      <c r="B77" s="226" t="s">
        <v>551</v>
      </c>
      <c r="C77" s="227">
        <v>5</v>
      </c>
    </row>
    <row r="78" spans="1:3" ht="15.75" x14ac:dyDescent="0.25">
      <c r="A78" s="226" t="s">
        <v>552</v>
      </c>
      <c r="B78" s="226" t="s">
        <v>553</v>
      </c>
      <c r="C78" s="227">
        <v>4</v>
      </c>
    </row>
    <row r="79" spans="1:3" ht="15.75" x14ac:dyDescent="0.25">
      <c r="A79" s="226" t="s">
        <v>554</v>
      </c>
      <c r="B79" s="226" t="s">
        <v>555</v>
      </c>
      <c r="C79" s="227">
        <v>7</v>
      </c>
    </row>
    <row r="80" spans="1:3" ht="15.75" x14ac:dyDescent="0.25">
      <c r="A80" s="226" t="s">
        <v>556</v>
      </c>
      <c r="B80" s="226" t="s">
        <v>557</v>
      </c>
      <c r="C80" s="227">
        <v>6</v>
      </c>
    </row>
    <row r="81" spans="1:3" ht="15.75" x14ac:dyDescent="0.25">
      <c r="A81" s="226" t="s">
        <v>558</v>
      </c>
      <c r="B81" s="226" t="s">
        <v>559</v>
      </c>
      <c r="C81" s="227">
        <v>5</v>
      </c>
    </row>
    <row r="82" spans="1:3" ht="15.75" x14ac:dyDescent="0.25">
      <c r="A82" s="226" t="s">
        <v>560</v>
      </c>
      <c r="B82" s="226" t="s">
        <v>561</v>
      </c>
      <c r="C82" s="227">
        <v>3</v>
      </c>
    </row>
    <row r="83" spans="1:3" ht="15.75" x14ac:dyDescent="0.25">
      <c r="A83" s="226" t="s">
        <v>562</v>
      </c>
      <c r="B83" s="226" t="s">
        <v>563</v>
      </c>
      <c r="C83" s="227">
        <v>5</v>
      </c>
    </row>
    <row r="84" spans="1:3" ht="15.75" x14ac:dyDescent="0.25">
      <c r="A84" s="226" t="s">
        <v>564</v>
      </c>
      <c r="B84" s="226" t="s">
        <v>565</v>
      </c>
      <c r="C84" s="227">
        <v>4</v>
      </c>
    </row>
    <row r="85" spans="1:3" ht="15.75" x14ac:dyDescent="0.25">
      <c r="A85" s="226" t="s">
        <v>566</v>
      </c>
      <c r="B85" s="226" t="s">
        <v>567</v>
      </c>
      <c r="C85" s="227">
        <v>2</v>
      </c>
    </row>
    <row r="86" spans="1:3" ht="15.75" x14ac:dyDescent="0.25">
      <c r="A86" s="226" t="s">
        <v>403</v>
      </c>
      <c r="B86" s="226" t="s">
        <v>568</v>
      </c>
      <c r="C86" s="227">
        <v>4</v>
      </c>
    </row>
    <row r="87" spans="1:3" ht="15.75" x14ac:dyDescent="0.25">
      <c r="A87" s="226" t="s">
        <v>569</v>
      </c>
      <c r="B87" s="226" t="s">
        <v>570</v>
      </c>
      <c r="C87" s="227">
        <v>4</v>
      </c>
    </row>
    <row r="88" spans="1:3" ht="15.75" x14ac:dyDescent="0.25">
      <c r="A88" s="226" t="s">
        <v>571</v>
      </c>
      <c r="B88" s="226" t="s">
        <v>572</v>
      </c>
      <c r="C88" s="227">
        <v>4</v>
      </c>
    </row>
    <row r="89" spans="1:3" ht="31.5" x14ac:dyDescent="0.25">
      <c r="A89" s="226" t="s">
        <v>573</v>
      </c>
      <c r="B89" s="226" t="s">
        <v>438</v>
      </c>
      <c r="C89" s="227">
        <v>2</v>
      </c>
    </row>
    <row r="90" spans="1:3" ht="15.75" x14ac:dyDescent="0.25">
      <c r="A90" s="226" t="s">
        <v>398</v>
      </c>
      <c r="B90" s="226" t="s">
        <v>574</v>
      </c>
      <c r="C90" s="227">
        <v>3</v>
      </c>
    </row>
    <row r="91" spans="1:3" ht="15.75" x14ac:dyDescent="0.25">
      <c r="A91" s="226" t="s">
        <v>575</v>
      </c>
      <c r="B91" s="226" t="s">
        <v>1793</v>
      </c>
      <c r="C91" s="227">
        <v>6</v>
      </c>
    </row>
    <row r="92" spans="1:3" ht="15.75" x14ac:dyDescent="0.25">
      <c r="A92" s="226" t="s">
        <v>576</v>
      </c>
      <c r="B92" s="226" t="s">
        <v>577</v>
      </c>
      <c r="C92" s="227">
        <v>3</v>
      </c>
    </row>
    <row r="93" spans="1:3" ht="15.75" x14ac:dyDescent="0.25">
      <c r="A93" s="226" t="s">
        <v>578</v>
      </c>
      <c r="B93" s="226" t="s">
        <v>579</v>
      </c>
      <c r="C93" s="227">
        <v>6</v>
      </c>
    </row>
    <row r="94" spans="1:3" ht="15.75" x14ac:dyDescent="0.25">
      <c r="A94" s="226" t="s">
        <v>580</v>
      </c>
      <c r="B94" s="226" t="s">
        <v>581</v>
      </c>
      <c r="C94" s="227">
        <v>5</v>
      </c>
    </row>
    <row r="95" spans="1:3" ht="15.75" x14ac:dyDescent="0.25">
      <c r="A95" s="226" t="s">
        <v>582</v>
      </c>
      <c r="B95" s="226" t="s">
        <v>583</v>
      </c>
      <c r="C95" s="227">
        <v>5</v>
      </c>
    </row>
    <row r="96" spans="1:3" ht="15.75" x14ac:dyDescent="0.25">
      <c r="A96" s="226" t="s">
        <v>584</v>
      </c>
      <c r="B96" s="226" t="s">
        <v>585</v>
      </c>
      <c r="C96" s="227">
        <v>5</v>
      </c>
    </row>
    <row r="97" spans="1:3" ht="15.75" x14ac:dyDescent="0.25">
      <c r="A97" s="226" t="s">
        <v>586</v>
      </c>
      <c r="B97" s="226" t="s">
        <v>587</v>
      </c>
      <c r="C97" s="227">
        <v>3</v>
      </c>
    </row>
    <row r="98" spans="1:3" ht="15.75" x14ac:dyDescent="0.25">
      <c r="A98" s="226" t="s">
        <v>588</v>
      </c>
      <c r="B98" s="226" t="s">
        <v>589</v>
      </c>
      <c r="C98" s="227">
        <v>5</v>
      </c>
    </row>
    <row r="99" spans="1:3" ht="15.75" x14ac:dyDescent="0.25">
      <c r="A99" s="226" t="s">
        <v>590</v>
      </c>
      <c r="B99" s="226" t="s">
        <v>591</v>
      </c>
      <c r="C99" s="227">
        <v>2</v>
      </c>
    </row>
    <row r="100" spans="1:3" ht="15.75" x14ac:dyDescent="0.25">
      <c r="A100" s="226" t="s">
        <v>404</v>
      </c>
      <c r="B100" s="226" t="s">
        <v>592</v>
      </c>
      <c r="C100" s="227">
        <v>5</v>
      </c>
    </row>
    <row r="101" spans="1:3" ht="15.75" x14ac:dyDescent="0.25">
      <c r="A101" s="226" t="s">
        <v>593</v>
      </c>
      <c r="B101" s="226" t="s">
        <v>594</v>
      </c>
      <c r="C101" s="227">
        <v>4</v>
      </c>
    </row>
    <row r="102" spans="1:3" ht="15.75" x14ac:dyDescent="0.25">
      <c r="A102" s="226" t="s">
        <v>392</v>
      </c>
      <c r="B102" s="226" t="s">
        <v>595</v>
      </c>
      <c r="C102" s="227">
        <v>2</v>
      </c>
    </row>
    <row r="103" spans="1:3" ht="15.75" x14ac:dyDescent="0.25">
      <c r="A103" s="226" t="s">
        <v>596</v>
      </c>
      <c r="B103" s="226" t="s">
        <v>597</v>
      </c>
      <c r="C103" s="227">
        <v>2</v>
      </c>
    </row>
    <row r="104" spans="1:3" ht="15.75" x14ac:dyDescent="0.25">
      <c r="A104" s="226" t="s">
        <v>598</v>
      </c>
      <c r="B104" s="226" t="s">
        <v>599</v>
      </c>
      <c r="C104" s="227">
        <v>4</v>
      </c>
    </row>
    <row r="105" spans="1:3" ht="31.5" x14ac:dyDescent="0.25">
      <c r="A105" s="226" t="s">
        <v>600</v>
      </c>
      <c r="B105" s="226" t="s">
        <v>601</v>
      </c>
      <c r="C105" s="227">
        <v>5</v>
      </c>
    </row>
    <row r="106" spans="1:3" ht="15.75" x14ac:dyDescent="0.25">
      <c r="A106" s="226" t="s">
        <v>602</v>
      </c>
      <c r="B106" s="226" t="s">
        <v>603</v>
      </c>
      <c r="C106" s="227">
        <v>4</v>
      </c>
    </row>
    <row r="107" spans="1:3" ht="15.75" x14ac:dyDescent="0.25">
      <c r="A107" s="226" t="s">
        <v>604</v>
      </c>
      <c r="B107" s="226" t="s">
        <v>605</v>
      </c>
      <c r="C107" s="227">
        <v>4</v>
      </c>
    </row>
    <row r="108" spans="1:3" ht="31.5" x14ac:dyDescent="0.25">
      <c r="A108" s="226" t="s">
        <v>606</v>
      </c>
      <c r="B108" s="226" t="s">
        <v>438</v>
      </c>
      <c r="C108" s="227">
        <v>2</v>
      </c>
    </row>
    <row r="109" spans="1:3" ht="15.75" x14ac:dyDescent="0.25">
      <c r="A109" s="226" t="s">
        <v>607</v>
      </c>
      <c r="B109" s="226" t="s">
        <v>608</v>
      </c>
      <c r="C109" s="227">
        <v>4</v>
      </c>
    </row>
    <row r="110" spans="1:3" ht="15.75" x14ac:dyDescent="0.25">
      <c r="A110" s="226" t="s">
        <v>609</v>
      </c>
      <c r="B110" s="226" t="s">
        <v>610</v>
      </c>
      <c r="C110" s="227">
        <v>5</v>
      </c>
    </row>
    <row r="111" spans="1:3" ht="15.75" x14ac:dyDescent="0.25">
      <c r="A111" s="226" t="s">
        <v>611</v>
      </c>
      <c r="B111" s="226" t="s">
        <v>612</v>
      </c>
      <c r="C111" s="227">
        <v>2</v>
      </c>
    </row>
    <row r="112" spans="1:3" ht="15.75" x14ac:dyDescent="0.25">
      <c r="A112" s="226" t="s">
        <v>613</v>
      </c>
      <c r="B112" s="226" t="s">
        <v>614</v>
      </c>
      <c r="C112" s="227">
        <v>5</v>
      </c>
    </row>
    <row r="113" spans="1:3" ht="15.75" x14ac:dyDescent="0.25">
      <c r="A113" s="226" t="s">
        <v>615</v>
      </c>
      <c r="B113" s="226" t="s">
        <v>1122</v>
      </c>
      <c r="C113" s="227">
        <v>6</v>
      </c>
    </row>
    <row r="114" spans="1:3" ht="15.75" x14ac:dyDescent="0.25">
      <c r="A114" s="226" t="s">
        <v>616</v>
      </c>
      <c r="B114" s="226" t="s">
        <v>617</v>
      </c>
      <c r="C114" s="227">
        <v>4</v>
      </c>
    </row>
    <row r="115" spans="1:3" ht="15.75" x14ac:dyDescent="0.25">
      <c r="A115" s="226" t="s">
        <v>618</v>
      </c>
      <c r="B115" s="226" t="s">
        <v>619</v>
      </c>
      <c r="C115" s="227">
        <v>5</v>
      </c>
    </row>
    <row r="116" spans="1:3" ht="15.75" x14ac:dyDescent="0.25">
      <c r="A116" s="226" t="s">
        <v>620</v>
      </c>
      <c r="B116" s="226" t="s">
        <v>621</v>
      </c>
      <c r="C116" s="227">
        <v>4</v>
      </c>
    </row>
    <row r="117" spans="1:3" ht="15.75" x14ac:dyDescent="0.25">
      <c r="A117" s="226" t="s">
        <v>622</v>
      </c>
      <c r="B117" s="226" t="s">
        <v>623</v>
      </c>
      <c r="C117" s="227">
        <v>2</v>
      </c>
    </row>
    <row r="118" spans="1:3" ht="15.75" x14ac:dyDescent="0.25">
      <c r="A118" s="226" t="s">
        <v>624</v>
      </c>
      <c r="B118" s="226" t="s">
        <v>625</v>
      </c>
      <c r="C118" s="227">
        <v>2</v>
      </c>
    </row>
    <row r="119" spans="1:3" ht="15.75" x14ac:dyDescent="0.25">
      <c r="A119" s="226" t="s">
        <v>626</v>
      </c>
      <c r="B119" s="226" t="s">
        <v>627</v>
      </c>
      <c r="C119" s="227">
        <v>3</v>
      </c>
    </row>
    <row r="120" spans="1:3" ht="15.75" x14ac:dyDescent="0.25">
      <c r="A120" s="226" t="s">
        <v>628</v>
      </c>
      <c r="B120" s="226" t="s">
        <v>629</v>
      </c>
      <c r="C120" s="227">
        <v>3</v>
      </c>
    </row>
    <row r="121" spans="1:3" ht="15.75" x14ac:dyDescent="0.25">
      <c r="A121" s="226" t="s">
        <v>630</v>
      </c>
      <c r="B121" s="226" t="s">
        <v>631</v>
      </c>
      <c r="C121" s="227">
        <v>5</v>
      </c>
    </row>
    <row r="122" spans="1:3" ht="15.75" x14ac:dyDescent="0.25">
      <c r="A122" s="226" t="s">
        <v>632</v>
      </c>
      <c r="B122" s="226" t="s">
        <v>633</v>
      </c>
      <c r="C122" s="227">
        <v>4</v>
      </c>
    </row>
    <row r="123" spans="1:3" ht="15.75" x14ac:dyDescent="0.25">
      <c r="A123" s="226" t="s">
        <v>634</v>
      </c>
      <c r="B123" s="226" t="s">
        <v>635</v>
      </c>
      <c r="C123" s="227">
        <v>3</v>
      </c>
    </row>
    <row r="124" spans="1:3" ht="31.5" x14ac:dyDescent="0.25">
      <c r="A124" s="226" t="s">
        <v>394</v>
      </c>
      <c r="B124" s="226" t="s">
        <v>652</v>
      </c>
      <c r="C124" s="227">
        <v>5</v>
      </c>
    </row>
    <row r="125" spans="1:3" ht="31.5" x14ac:dyDescent="0.25">
      <c r="A125" s="226" t="s">
        <v>722</v>
      </c>
      <c r="B125" s="226" t="s">
        <v>438</v>
      </c>
      <c r="C125" s="227">
        <v>2</v>
      </c>
    </row>
    <row r="126" spans="1:3" ht="31.5" x14ac:dyDescent="0.25">
      <c r="A126" s="226" t="s">
        <v>401</v>
      </c>
      <c r="B126" s="226" t="s">
        <v>653</v>
      </c>
      <c r="C126" s="227">
        <v>4</v>
      </c>
    </row>
    <row r="127" spans="1:3" ht="31.5" x14ac:dyDescent="0.25">
      <c r="A127" s="226" t="s">
        <v>654</v>
      </c>
      <c r="B127" s="226" t="s">
        <v>655</v>
      </c>
      <c r="C127" s="227">
        <v>1</v>
      </c>
    </row>
    <row r="128" spans="1:3" ht="31.5" x14ac:dyDescent="0.25">
      <c r="A128" s="226" t="s">
        <v>656</v>
      </c>
      <c r="B128" s="226" t="s">
        <v>657</v>
      </c>
      <c r="C128" s="227">
        <v>6</v>
      </c>
    </row>
    <row r="129" spans="1:3" ht="31.5" x14ac:dyDescent="0.25">
      <c r="A129" s="226" t="s">
        <v>658</v>
      </c>
      <c r="B129" s="226" t="s">
        <v>659</v>
      </c>
      <c r="C129" s="227">
        <v>5</v>
      </c>
    </row>
    <row r="130" spans="1:3" ht="31.5" x14ac:dyDescent="0.25">
      <c r="A130" s="226" t="s">
        <v>660</v>
      </c>
      <c r="B130" s="226" t="s">
        <v>661</v>
      </c>
      <c r="C130" s="227">
        <v>3</v>
      </c>
    </row>
    <row r="131" spans="1:3" ht="31.5" x14ac:dyDescent="0.25">
      <c r="A131" s="226" t="s">
        <v>662</v>
      </c>
      <c r="B131" s="226" t="s">
        <v>663</v>
      </c>
      <c r="C131" s="227">
        <v>3</v>
      </c>
    </row>
    <row r="132" spans="1:3" ht="31.5" x14ac:dyDescent="0.25">
      <c r="A132" s="226" t="s">
        <v>664</v>
      </c>
      <c r="B132" s="226" t="s">
        <v>665</v>
      </c>
      <c r="C132" s="227">
        <v>4</v>
      </c>
    </row>
    <row r="133" spans="1:3" ht="31.5" x14ac:dyDescent="0.25">
      <c r="A133" s="226" t="s">
        <v>666</v>
      </c>
      <c r="B133" s="226" t="s">
        <v>667</v>
      </c>
      <c r="C133" s="227">
        <v>4</v>
      </c>
    </row>
    <row r="134" spans="1:3" ht="31.5" x14ac:dyDescent="0.25">
      <c r="A134" s="226" t="s">
        <v>668</v>
      </c>
      <c r="B134" s="226" t="s">
        <v>1092</v>
      </c>
      <c r="C134" s="227">
        <v>6</v>
      </c>
    </row>
    <row r="135" spans="1:3" ht="15.75" x14ac:dyDescent="0.25">
      <c r="A135" s="226" t="s">
        <v>636</v>
      </c>
      <c r="B135" s="226" t="s">
        <v>637</v>
      </c>
      <c r="C135" s="227">
        <v>3</v>
      </c>
    </row>
    <row r="136" spans="1:3" ht="31.5" x14ac:dyDescent="0.25">
      <c r="A136" s="226" t="s">
        <v>669</v>
      </c>
      <c r="B136" s="226" t="s">
        <v>670</v>
      </c>
      <c r="C136" s="227">
        <v>5</v>
      </c>
    </row>
    <row r="137" spans="1:3" ht="31.5" x14ac:dyDescent="0.25">
      <c r="A137" s="226" t="s">
        <v>671</v>
      </c>
      <c r="B137" s="226" t="s">
        <v>672</v>
      </c>
      <c r="C137" s="227">
        <v>6</v>
      </c>
    </row>
    <row r="138" spans="1:3" ht="31.5" x14ac:dyDescent="0.25">
      <c r="A138" s="226" t="s">
        <v>673</v>
      </c>
      <c r="B138" s="226" t="s">
        <v>674</v>
      </c>
      <c r="C138" s="227">
        <v>4</v>
      </c>
    </row>
    <row r="139" spans="1:3" ht="31.5" x14ac:dyDescent="0.25">
      <c r="A139" s="226" t="s">
        <v>675</v>
      </c>
      <c r="B139" s="226" t="s">
        <v>676</v>
      </c>
      <c r="C139" s="227">
        <v>5</v>
      </c>
    </row>
    <row r="140" spans="1:3" ht="31.5" x14ac:dyDescent="0.25">
      <c r="A140" s="226" t="s">
        <v>677</v>
      </c>
      <c r="B140" s="226" t="s">
        <v>678</v>
      </c>
      <c r="C140" s="227">
        <v>4</v>
      </c>
    </row>
    <row r="141" spans="1:3" ht="31.5" x14ac:dyDescent="0.25">
      <c r="A141" s="226" t="s">
        <v>411</v>
      </c>
      <c r="B141" s="226" t="s">
        <v>679</v>
      </c>
      <c r="C141" s="227">
        <v>4</v>
      </c>
    </row>
    <row r="142" spans="1:3" ht="31.5" x14ac:dyDescent="0.25">
      <c r="A142" s="226" t="s">
        <v>680</v>
      </c>
      <c r="B142" s="226" t="s">
        <v>681</v>
      </c>
      <c r="C142" s="227">
        <v>4</v>
      </c>
    </row>
    <row r="143" spans="1:3" ht="31.5" x14ac:dyDescent="0.25">
      <c r="A143" s="226" t="s">
        <v>414</v>
      </c>
      <c r="B143" s="226" t="s">
        <v>682</v>
      </c>
      <c r="C143" s="227">
        <v>5</v>
      </c>
    </row>
    <row r="144" spans="1:3" ht="31.5" x14ac:dyDescent="0.25">
      <c r="A144" s="226" t="s">
        <v>683</v>
      </c>
      <c r="B144" s="226" t="s">
        <v>684</v>
      </c>
      <c r="C144" s="227">
        <v>6</v>
      </c>
    </row>
    <row r="145" spans="1:3" ht="31.5" x14ac:dyDescent="0.25">
      <c r="A145" s="226" t="s">
        <v>685</v>
      </c>
      <c r="B145" s="226" t="s">
        <v>686</v>
      </c>
      <c r="C145" s="227">
        <v>5</v>
      </c>
    </row>
    <row r="146" spans="1:3" ht="15.75" x14ac:dyDescent="0.25">
      <c r="A146" s="226" t="s">
        <v>638</v>
      </c>
      <c r="B146" s="226" t="s">
        <v>639</v>
      </c>
      <c r="C146" s="227">
        <v>7</v>
      </c>
    </row>
    <row r="147" spans="1:3" ht="31.5" x14ac:dyDescent="0.25">
      <c r="A147" s="226" t="s">
        <v>687</v>
      </c>
      <c r="B147" s="226" t="s">
        <v>688</v>
      </c>
      <c r="C147" s="227">
        <v>6</v>
      </c>
    </row>
    <row r="148" spans="1:3" ht="31.5" x14ac:dyDescent="0.25">
      <c r="A148" s="226" t="s">
        <v>689</v>
      </c>
      <c r="B148" s="226" t="s">
        <v>690</v>
      </c>
      <c r="C148" s="227">
        <v>1</v>
      </c>
    </row>
    <row r="149" spans="1:3" ht="31.5" x14ac:dyDescent="0.25">
      <c r="A149" s="226" t="s">
        <v>691</v>
      </c>
      <c r="B149" s="226" t="s">
        <v>692</v>
      </c>
      <c r="C149" s="227">
        <v>6</v>
      </c>
    </row>
    <row r="150" spans="1:3" ht="31.5" x14ac:dyDescent="0.25">
      <c r="A150" s="226" t="s">
        <v>693</v>
      </c>
      <c r="B150" s="226" t="s">
        <v>694</v>
      </c>
      <c r="C150" s="227">
        <v>6</v>
      </c>
    </row>
    <row r="151" spans="1:3" ht="31.5" x14ac:dyDescent="0.25">
      <c r="A151" s="226" t="s">
        <v>695</v>
      </c>
      <c r="B151" s="226" t="s">
        <v>696</v>
      </c>
      <c r="C151" s="227">
        <v>6</v>
      </c>
    </row>
    <row r="152" spans="1:3" ht="31.5" x14ac:dyDescent="0.25">
      <c r="A152" s="226" t="s">
        <v>697</v>
      </c>
      <c r="B152" s="226" t="s">
        <v>698</v>
      </c>
      <c r="C152" s="227">
        <v>4</v>
      </c>
    </row>
    <row r="153" spans="1:3" ht="31.5" x14ac:dyDescent="0.25">
      <c r="A153" s="226" t="s">
        <v>699</v>
      </c>
      <c r="B153" s="226" t="s">
        <v>700</v>
      </c>
      <c r="C153" s="227">
        <v>6</v>
      </c>
    </row>
    <row r="154" spans="1:3" ht="31.5" x14ac:dyDescent="0.25">
      <c r="A154" s="226" t="s">
        <v>701</v>
      </c>
      <c r="B154" s="226" t="s">
        <v>702</v>
      </c>
      <c r="C154" s="227">
        <v>3</v>
      </c>
    </row>
    <row r="155" spans="1:3" ht="31.5" x14ac:dyDescent="0.25">
      <c r="A155" s="226" t="s">
        <v>703</v>
      </c>
      <c r="B155" s="226" t="s">
        <v>704</v>
      </c>
      <c r="C155" s="227">
        <v>4</v>
      </c>
    </row>
    <row r="156" spans="1:3" ht="31.5" x14ac:dyDescent="0.25">
      <c r="A156" s="226" t="s">
        <v>705</v>
      </c>
      <c r="B156" s="226" t="s">
        <v>706</v>
      </c>
      <c r="C156" s="227">
        <v>5</v>
      </c>
    </row>
    <row r="157" spans="1:3" ht="31.5" x14ac:dyDescent="0.25">
      <c r="A157" s="226" t="s">
        <v>640</v>
      </c>
      <c r="B157" s="226" t="s">
        <v>641</v>
      </c>
      <c r="C157" s="227">
        <v>3</v>
      </c>
    </row>
    <row r="158" spans="1:3" ht="31.5" x14ac:dyDescent="0.25">
      <c r="A158" s="226" t="s">
        <v>707</v>
      </c>
      <c r="B158" s="226" t="s">
        <v>708</v>
      </c>
      <c r="C158" s="227">
        <v>5</v>
      </c>
    </row>
    <row r="159" spans="1:3" ht="31.5" x14ac:dyDescent="0.25">
      <c r="A159" s="226" t="s">
        <v>709</v>
      </c>
      <c r="B159" s="226" t="s">
        <v>710</v>
      </c>
      <c r="C159" s="227">
        <v>5</v>
      </c>
    </row>
    <row r="160" spans="1:3" ht="31.5" x14ac:dyDescent="0.25">
      <c r="A160" s="226" t="s">
        <v>711</v>
      </c>
      <c r="B160" s="226" t="s">
        <v>712</v>
      </c>
      <c r="C160" s="227">
        <v>5</v>
      </c>
    </row>
    <row r="161" spans="1:3" ht="31.5" x14ac:dyDescent="0.25">
      <c r="A161" s="226" t="s">
        <v>713</v>
      </c>
      <c r="B161" s="226" t="s">
        <v>714</v>
      </c>
      <c r="C161" s="227">
        <v>5</v>
      </c>
    </row>
    <row r="162" spans="1:3" ht="31.5" x14ac:dyDescent="0.25">
      <c r="A162" s="226" t="s">
        <v>715</v>
      </c>
      <c r="B162" s="226" t="s">
        <v>716</v>
      </c>
      <c r="C162" s="227">
        <v>5</v>
      </c>
    </row>
    <row r="163" spans="1:3" ht="31.5" x14ac:dyDescent="0.25">
      <c r="A163" s="226" t="s">
        <v>408</v>
      </c>
      <c r="B163" s="226" t="s">
        <v>717</v>
      </c>
      <c r="C163" s="227">
        <v>5</v>
      </c>
    </row>
    <row r="164" spans="1:3" ht="31.5" x14ac:dyDescent="0.25">
      <c r="A164" s="226" t="s">
        <v>718</v>
      </c>
      <c r="B164" s="226" t="s">
        <v>719</v>
      </c>
      <c r="C164" s="227">
        <v>6</v>
      </c>
    </row>
    <row r="165" spans="1:3" ht="31.5" x14ac:dyDescent="0.25">
      <c r="A165" s="226" t="s">
        <v>720</v>
      </c>
      <c r="B165" s="226" t="s">
        <v>721</v>
      </c>
      <c r="C165" s="227">
        <v>4</v>
      </c>
    </row>
    <row r="166" spans="1:3" ht="31.5" x14ac:dyDescent="0.25">
      <c r="A166" s="226" t="s">
        <v>1123</v>
      </c>
      <c r="B166" s="226" t="s">
        <v>1124</v>
      </c>
      <c r="C166" s="227">
        <v>3</v>
      </c>
    </row>
    <row r="167" spans="1:3" ht="15.75" x14ac:dyDescent="0.25">
      <c r="A167" s="226" t="s">
        <v>642</v>
      </c>
      <c r="B167" s="226" t="s">
        <v>643</v>
      </c>
      <c r="C167" s="227">
        <v>6</v>
      </c>
    </row>
    <row r="168" spans="1:3" ht="31.5" x14ac:dyDescent="0.25">
      <c r="A168" s="226" t="s">
        <v>644</v>
      </c>
      <c r="B168" s="226" t="s">
        <v>645</v>
      </c>
      <c r="C168" s="227">
        <v>5</v>
      </c>
    </row>
    <row r="169" spans="1:3" ht="15.75" x14ac:dyDescent="0.25">
      <c r="A169" s="226" t="s">
        <v>646</v>
      </c>
      <c r="B169" s="226" t="s">
        <v>647</v>
      </c>
      <c r="C169" s="227">
        <v>3</v>
      </c>
    </row>
    <row r="170" spans="1:3" ht="15.75" x14ac:dyDescent="0.25">
      <c r="A170" s="226" t="s">
        <v>648</v>
      </c>
      <c r="B170" s="226" t="s">
        <v>649</v>
      </c>
      <c r="C170" s="227">
        <v>5</v>
      </c>
    </row>
    <row r="171" spans="1:3" ht="15.75" x14ac:dyDescent="0.25">
      <c r="A171" s="226" t="s">
        <v>650</v>
      </c>
      <c r="B171" s="226" t="s">
        <v>651</v>
      </c>
      <c r="C171" s="227">
        <v>5</v>
      </c>
    </row>
    <row r="172" spans="1:3" ht="15.75" x14ac:dyDescent="0.25">
      <c r="A172" s="226" t="s">
        <v>723</v>
      </c>
      <c r="B172" s="226" t="s">
        <v>724</v>
      </c>
      <c r="C172" s="227">
        <v>4</v>
      </c>
    </row>
    <row r="173" spans="1:3" ht="31.5" x14ac:dyDescent="0.25">
      <c r="A173" s="226" t="s">
        <v>725</v>
      </c>
      <c r="B173" s="226" t="s">
        <v>438</v>
      </c>
      <c r="C173" s="227">
        <v>2</v>
      </c>
    </row>
    <row r="174" spans="1:3" ht="15.75" x14ac:dyDescent="0.25">
      <c r="A174" s="226" t="s">
        <v>726</v>
      </c>
      <c r="B174" s="226" t="s">
        <v>727</v>
      </c>
      <c r="C174" s="227">
        <v>3</v>
      </c>
    </row>
    <row r="175" spans="1:3" ht="15.75" x14ac:dyDescent="0.25">
      <c r="A175" s="226" t="s">
        <v>728</v>
      </c>
      <c r="B175" s="226" t="s">
        <v>729</v>
      </c>
      <c r="C175" s="227">
        <v>3</v>
      </c>
    </row>
    <row r="176" spans="1:3" ht="15.75" x14ac:dyDescent="0.25">
      <c r="A176" s="226" t="s">
        <v>730</v>
      </c>
      <c r="B176" s="226" t="s">
        <v>731</v>
      </c>
      <c r="C176" s="227">
        <v>5</v>
      </c>
    </row>
    <row r="177" spans="1:3" ht="15.75" x14ac:dyDescent="0.25">
      <c r="A177" s="226" t="s">
        <v>732</v>
      </c>
      <c r="B177" s="226" t="s">
        <v>733</v>
      </c>
      <c r="C177" s="227">
        <v>5</v>
      </c>
    </row>
    <row r="178" spans="1:3" ht="15.75" x14ac:dyDescent="0.25">
      <c r="A178" s="226" t="s">
        <v>734</v>
      </c>
      <c r="B178" s="226" t="s">
        <v>735</v>
      </c>
      <c r="C178" s="227">
        <v>2</v>
      </c>
    </row>
    <row r="179" spans="1:3" ht="15.75" x14ac:dyDescent="0.25">
      <c r="A179" s="226" t="s">
        <v>736</v>
      </c>
      <c r="B179" s="226" t="s">
        <v>737</v>
      </c>
      <c r="C179" s="227">
        <v>3</v>
      </c>
    </row>
    <row r="180" spans="1:3" ht="15.75" x14ac:dyDescent="0.25">
      <c r="A180" s="226" t="s">
        <v>738</v>
      </c>
      <c r="B180" s="226" t="s">
        <v>739</v>
      </c>
      <c r="C180" s="227">
        <v>4</v>
      </c>
    </row>
    <row r="181" spans="1:3" ht="15.75" x14ac:dyDescent="0.25">
      <c r="A181" s="226" t="s">
        <v>740</v>
      </c>
      <c r="B181" s="226" t="s">
        <v>741</v>
      </c>
      <c r="C181" s="227">
        <v>2</v>
      </c>
    </row>
    <row r="182" spans="1:3" ht="15.75" x14ac:dyDescent="0.25">
      <c r="A182" s="226" t="s">
        <v>742</v>
      </c>
      <c r="B182" s="226" t="s">
        <v>743</v>
      </c>
      <c r="C182" s="227">
        <v>2</v>
      </c>
    </row>
    <row r="183" spans="1:3" ht="15.75" x14ac:dyDescent="0.25">
      <c r="A183" s="226" t="s">
        <v>744</v>
      </c>
      <c r="B183" s="226" t="s">
        <v>745</v>
      </c>
      <c r="C183" s="227">
        <v>5</v>
      </c>
    </row>
    <row r="184" spans="1:3" ht="31.5" x14ac:dyDescent="0.25">
      <c r="A184" s="226" t="s">
        <v>746</v>
      </c>
      <c r="B184" s="226" t="s">
        <v>438</v>
      </c>
      <c r="C184" s="227">
        <v>2</v>
      </c>
    </row>
    <row r="185" spans="1:3" ht="15.75" x14ac:dyDescent="0.25">
      <c r="A185" s="226" t="s">
        <v>747</v>
      </c>
      <c r="B185" s="226" t="s">
        <v>748</v>
      </c>
      <c r="C185" s="227">
        <v>3</v>
      </c>
    </row>
    <row r="186" spans="1:3" ht="31.5" x14ac:dyDescent="0.25">
      <c r="A186" s="226" t="s">
        <v>749</v>
      </c>
      <c r="B186" s="226" t="s">
        <v>750</v>
      </c>
      <c r="C186" s="227">
        <v>3</v>
      </c>
    </row>
    <row r="187" spans="1:3" ht="31.5" x14ac:dyDescent="0.25">
      <c r="A187" s="226" t="s">
        <v>751</v>
      </c>
      <c r="B187" s="226" t="s">
        <v>752</v>
      </c>
      <c r="C187" s="227">
        <v>3</v>
      </c>
    </row>
    <row r="188" spans="1:3" ht="15.75" x14ac:dyDescent="0.25">
      <c r="A188" s="226" t="s">
        <v>753</v>
      </c>
      <c r="B188" s="226" t="s">
        <v>754</v>
      </c>
      <c r="C188" s="227">
        <v>5</v>
      </c>
    </row>
    <row r="189" spans="1:3" ht="15.75" x14ac:dyDescent="0.25">
      <c r="A189" s="226" t="s">
        <v>755</v>
      </c>
      <c r="B189" s="226" t="s">
        <v>756</v>
      </c>
      <c r="C189" s="227">
        <v>4</v>
      </c>
    </row>
    <row r="190" spans="1:3" ht="31.5" x14ac:dyDescent="0.25">
      <c r="A190" s="226" t="s">
        <v>757</v>
      </c>
      <c r="B190" s="226" t="s">
        <v>438</v>
      </c>
      <c r="C190" s="227">
        <v>2</v>
      </c>
    </row>
    <row r="191" spans="1:3" ht="15.75" x14ac:dyDescent="0.25">
      <c r="A191" s="226" t="s">
        <v>758</v>
      </c>
      <c r="B191" s="226" t="s">
        <v>759</v>
      </c>
      <c r="C191" s="227">
        <v>1</v>
      </c>
    </row>
    <row r="192" spans="1:3" ht="15.75" x14ac:dyDescent="0.25">
      <c r="A192" s="226" t="s">
        <v>760</v>
      </c>
      <c r="B192" s="226" t="s">
        <v>761</v>
      </c>
      <c r="C192" s="227">
        <v>4</v>
      </c>
    </row>
    <row r="193" spans="1:3" ht="15.75" x14ac:dyDescent="0.25">
      <c r="A193" s="226" t="s">
        <v>762</v>
      </c>
      <c r="B193" s="226" t="s">
        <v>763</v>
      </c>
      <c r="C193" s="227">
        <v>3</v>
      </c>
    </row>
    <row r="194" spans="1:3" ht="15.75" x14ac:dyDescent="0.25">
      <c r="A194" s="226" t="s">
        <v>764</v>
      </c>
      <c r="B194" s="226" t="s">
        <v>1794</v>
      </c>
      <c r="C194" s="227">
        <v>4</v>
      </c>
    </row>
    <row r="195" spans="1:3" ht="15.75" x14ac:dyDescent="0.25">
      <c r="A195" s="226" t="s">
        <v>765</v>
      </c>
      <c r="B195" s="226" t="s">
        <v>766</v>
      </c>
      <c r="C195" s="227">
        <v>4</v>
      </c>
    </row>
    <row r="196" spans="1:3" ht="15.75" x14ac:dyDescent="0.25">
      <c r="A196" s="226" t="s">
        <v>767</v>
      </c>
      <c r="B196" s="226" t="s">
        <v>768</v>
      </c>
      <c r="C196" s="227">
        <v>4</v>
      </c>
    </row>
    <row r="197" spans="1:3" ht="15.75" x14ac:dyDescent="0.25">
      <c r="A197" s="226" t="s">
        <v>769</v>
      </c>
      <c r="B197" s="226" t="s">
        <v>770</v>
      </c>
      <c r="C197" s="227">
        <v>2</v>
      </c>
    </row>
    <row r="198" spans="1:3" ht="15.75" x14ac:dyDescent="0.25">
      <c r="A198" s="226" t="s">
        <v>771</v>
      </c>
      <c r="B198" s="226" t="s">
        <v>772</v>
      </c>
      <c r="C198" s="227">
        <v>3</v>
      </c>
    </row>
    <row r="199" spans="1:3" ht="15.75" x14ac:dyDescent="0.25">
      <c r="A199" s="226" t="s">
        <v>773</v>
      </c>
      <c r="B199" s="226" t="s">
        <v>774</v>
      </c>
      <c r="C199" s="227">
        <v>4</v>
      </c>
    </row>
    <row r="200" spans="1:3" ht="15.75" x14ac:dyDescent="0.25">
      <c r="A200" s="226" t="s">
        <v>775</v>
      </c>
      <c r="B200" s="226" t="s">
        <v>776</v>
      </c>
      <c r="C200" s="227">
        <v>2</v>
      </c>
    </row>
    <row r="201" spans="1:3" ht="15.75" x14ac:dyDescent="0.25">
      <c r="A201" s="226" t="s">
        <v>777</v>
      </c>
      <c r="B201" s="226" t="s">
        <v>778</v>
      </c>
      <c r="C201" s="227">
        <v>4</v>
      </c>
    </row>
    <row r="202" spans="1:3" ht="15.75" x14ac:dyDescent="0.25">
      <c r="A202" s="226" t="s">
        <v>779</v>
      </c>
      <c r="B202" s="226" t="s">
        <v>780</v>
      </c>
      <c r="C202" s="227">
        <v>4</v>
      </c>
    </row>
    <row r="203" spans="1:3" ht="15.75" x14ac:dyDescent="0.25">
      <c r="A203" s="226" t="s">
        <v>781</v>
      </c>
      <c r="B203" s="226" t="s">
        <v>782</v>
      </c>
      <c r="C203" s="227">
        <v>4</v>
      </c>
    </row>
    <row r="204" spans="1:3" ht="31.5" x14ac:dyDescent="0.25">
      <c r="A204" s="226" t="s">
        <v>783</v>
      </c>
      <c r="B204" s="226" t="s">
        <v>784</v>
      </c>
      <c r="C204" s="227">
        <v>3</v>
      </c>
    </row>
    <row r="205" spans="1:3" ht="31.5" x14ac:dyDescent="0.25">
      <c r="A205" s="226" t="s">
        <v>785</v>
      </c>
      <c r="B205" s="226" t="s">
        <v>438</v>
      </c>
      <c r="C205" s="227">
        <v>2</v>
      </c>
    </row>
    <row r="206" spans="1:3" ht="31.5" x14ac:dyDescent="0.25">
      <c r="A206" s="226" t="s">
        <v>786</v>
      </c>
      <c r="B206" s="226" t="s">
        <v>787</v>
      </c>
      <c r="C206" s="227">
        <v>1</v>
      </c>
    </row>
    <row r="207" spans="1:3" ht="31.5" x14ac:dyDescent="0.25">
      <c r="A207" s="226" t="s">
        <v>788</v>
      </c>
      <c r="B207" s="226" t="s">
        <v>789</v>
      </c>
      <c r="C207" s="227">
        <v>4</v>
      </c>
    </row>
    <row r="208" spans="1:3" ht="31.5" x14ac:dyDescent="0.25">
      <c r="A208" s="226" t="s">
        <v>790</v>
      </c>
      <c r="B208" s="226" t="s">
        <v>791</v>
      </c>
      <c r="C208" s="227">
        <v>4</v>
      </c>
    </row>
    <row r="209" spans="1:3" ht="31.5" x14ac:dyDescent="0.25">
      <c r="A209" s="226" t="s">
        <v>792</v>
      </c>
      <c r="B209" s="226" t="s">
        <v>793</v>
      </c>
      <c r="C209" s="227">
        <v>4</v>
      </c>
    </row>
    <row r="210" spans="1:3" ht="31.5" x14ac:dyDescent="0.25">
      <c r="A210" s="226" t="s">
        <v>794</v>
      </c>
      <c r="B210" s="226" t="s">
        <v>795</v>
      </c>
      <c r="C210" s="227">
        <v>4</v>
      </c>
    </row>
    <row r="211" spans="1:3" ht="31.5" x14ac:dyDescent="0.25">
      <c r="A211" s="226" t="s">
        <v>796</v>
      </c>
      <c r="B211" s="226" t="s">
        <v>797</v>
      </c>
      <c r="C211" s="227">
        <v>2</v>
      </c>
    </row>
    <row r="212" spans="1:3" ht="31.5" x14ac:dyDescent="0.25">
      <c r="A212" s="226" t="s">
        <v>798</v>
      </c>
      <c r="B212" s="226" t="s">
        <v>799</v>
      </c>
      <c r="C212" s="227">
        <v>1</v>
      </c>
    </row>
    <row r="213" spans="1:3" ht="31.5" x14ac:dyDescent="0.25">
      <c r="A213" s="226" t="s">
        <v>800</v>
      </c>
      <c r="B213" s="226" t="s">
        <v>801</v>
      </c>
      <c r="C213" s="227">
        <v>1</v>
      </c>
    </row>
    <row r="214" spans="1:3" ht="31.5" x14ac:dyDescent="0.25">
      <c r="A214" s="226" t="s">
        <v>1248</v>
      </c>
      <c r="B214" s="226" t="s">
        <v>1249</v>
      </c>
      <c r="C214" s="227">
        <v>4</v>
      </c>
    </row>
    <row r="215" spans="1:3" ht="15.75" x14ac:dyDescent="0.25">
      <c r="A215" s="226" t="s">
        <v>802</v>
      </c>
      <c r="B215" s="226" t="s">
        <v>803</v>
      </c>
      <c r="C215" s="227">
        <v>7</v>
      </c>
    </row>
    <row r="216" spans="1:3" ht="15.75" x14ac:dyDescent="0.25">
      <c r="A216" s="226" t="s">
        <v>804</v>
      </c>
      <c r="B216" s="226" t="s">
        <v>805</v>
      </c>
      <c r="C216" s="227">
        <v>5</v>
      </c>
    </row>
    <row r="217" spans="1:3" ht="15.75" x14ac:dyDescent="0.25">
      <c r="A217" s="226" t="s">
        <v>806</v>
      </c>
      <c r="B217" s="226" t="s">
        <v>807</v>
      </c>
      <c r="C217" s="227">
        <v>6</v>
      </c>
    </row>
    <row r="218" spans="1:3" ht="15.75" x14ac:dyDescent="0.25">
      <c r="A218" s="226" t="s">
        <v>808</v>
      </c>
      <c r="B218" s="226" t="s">
        <v>809</v>
      </c>
      <c r="C218" s="227">
        <v>5</v>
      </c>
    </row>
    <row r="219" spans="1:3" ht="15.75" x14ac:dyDescent="0.25">
      <c r="A219" s="226" t="s">
        <v>810</v>
      </c>
      <c r="B219" s="226" t="s">
        <v>811</v>
      </c>
      <c r="C219" s="227">
        <v>2</v>
      </c>
    </row>
    <row r="220" spans="1:3" ht="15.75" x14ac:dyDescent="0.25">
      <c r="A220" s="226" t="s">
        <v>812</v>
      </c>
      <c r="B220" s="226" t="s">
        <v>813</v>
      </c>
      <c r="C220" s="227">
        <v>3</v>
      </c>
    </row>
    <row r="221" spans="1:3" ht="15.75" x14ac:dyDescent="0.25">
      <c r="A221" s="226" t="s">
        <v>814</v>
      </c>
      <c r="B221" s="226" t="s">
        <v>815</v>
      </c>
      <c r="C221" s="227">
        <v>1</v>
      </c>
    </row>
    <row r="222" spans="1:3" ht="15.75" x14ac:dyDescent="0.25">
      <c r="A222" s="226" t="s">
        <v>816</v>
      </c>
      <c r="B222" s="226" t="s">
        <v>817</v>
      </c>
      <c r="C222" s="227">
        <v>7</v>
      </c>
    </row>
    <row r="223" spans="1:3" ht="15.75" x14ac:dyDescent="0.25">
      <c r="A223" s="226" t="s">
        <v>818</v>
      </c>
      <c r="B223" s="226" t="s">
        <v>819</v>
      </c>
      <c r="C223" s="227">
        <v>2</v>
      </c>
    </row>
    <row r="224" spans="1:3" ht="31.5" x14ac:dyDescent="0.25">
      <c r="A224" s="226" t="s">
        <v>820</v>
      </c>
      <c r="B224" s="226" t="s">
        <v>821</v>
      </c>
      <c r="C224" s="227">
        <v>5</v>
      </c>
    </row>
    <row r="225" spans="1:3" ht="31.5" x14ac:dyDescent="0.25">
      <c r="A225" s="226" t="s">
        <v>822</v>
      </c>
      <c r="B225" s="226" t="s">
        <v>438</v>
      </c>
      <c r="C225" s="227">
        <v>2</v>
      </c>
    </row>
    <row r="226" spans="1:3" ht="31.5" x14ac:dyDescent="0.25">
      <c r="A226" s="226" t="s">
        <v>823</v>
      </c>
      <c r="B226" s="226" t="s">
        <v>824</v>
      </c>
      <c r="C226" s="227">
        <v>6</v>
      </c>
    </row>
    <row r="227" spans="1:3" ht="31.5" x14ac:dyDescent="0.25">
      <c r="A227" s="226" t="s">
        <v>825</v>
      </c>
      <c r="B227" s="226" t="s">
        <v>826</v>
      </c>
      <c r="C227" s="227">
        <v>4</v>
      </c>
    </row>
    <row r="228" spans="1:3" ht="31.5" x14ac:dyDescent="0.25">
      <c r="A228" s="226" t="s">
        <v>827</v>
      </c>
      <c r="B228" s="226" t="s">
        <v>828</v>
      </c>
      <c r="C228" s="227">
        <v>6</v>
      </c>
    </row>
    <row r="229" spans="1:3" ht="31.5" x14ac:dyDescent="0.25">
      <c r="A229" s="226" t="s">
        <v>829</v>
      </c>
      <c r="B229" s="226" t="s">
        <v>830</v>
      </c>
      <c r="C229" s="227">
        <v>4</v>
      </c>
    </row>
    <row r="230" spans="1:3" ht="31.5" x14ac:dyDescent="0.25">
      <c r="A230" s="226" t="s">
        <v>831</v>
      </c>
      <c r="B230" s="226" t="s">
        <v>832</v>
      </c>
      <c r="C230" s="227">
        <v>6</v>
      </c>
    </row>
    <row r="231" spans="1:3" ht="31.5" x14ac:dyDescent="0.25">
      <c r="A231" s="226" t="s">
        <v>833</v>
      </c>
      <c r="B231" s="226" t="s">
        <v>834</v>
      </c>
      <c r="C231" s="227">
        <v>4</v>
      </c>
    </row>
    <row r="232" spans="1:3" ht="31.5" x14ac:dyDescent="0.25">
      <c r="A232" s="226" t="s">
        <v>835</v>
      </c>
      <c r="B232" s="226" t="s">
        <v>836</v>
      </c>
      <c r="C232" s="227">
        <v>7</v>
      </c>
    </row>
    <row r="233" spans="1:3" ht="31.5" x14ac:dyDescent="0.25">
      <c r="A233" s="226" t="s">
        <v>837</v>
      </c>
      <c r="B233" s="226" t="s">
        <v>838</v>
      </c>
      <c r="C233" s="227">
        <v>8</v>
      </c>
    </row>
    <row r="234" spans="1:3" ht="31.5" x14ac:dyDescent="0.25">
      <c r="A234" s="226" t="s">
        <v>406</v>
      </c>
      <c r="B234" s="226" t="s">
        <v>839</v>
      </c>
      <c r="C234" s="227">
        <v>6</v>
      </c>
    </row>
    <row r="235" spans="1:3" ht="31.5" x14ac:dyDescent="0.25">
      <c r="A235" s="226" t="s">
        <v>840</v>
      </c>
      <c r="B235" s="226" t="s">
        <v>841</v>
      </c>
      <c r="C235" s="227">
        <v>5</v>
      </c>
    </row>
    <row r="236" spans="1:3" ht="31.5" x14ac:dyDescent="0.25">
      <c r="A236" s="226" t="s">
        <v>842</v>
      </c>
      <c r="B236" s="226" t="s">
        <v>843</v>
      </c>
      <c r="C236" s="227">
        <v>6</v>
      </c>
    </row>
    <row r="237" spans="1:3" ht="31.5" x14ac:dyDescent="0.25">
      <c r="A237" s="226" t="s">
        <v>844</v>
      </c>
      <c r="B237" s="226" t="s">
        <v>845</v>
      </c>
      <c r="C237" s="227">
        <v>1</v>
      </c>
    </row>
    <row r="238" spans="1:3" ht="31.5" x14ac:dyDescent="0.25">
      <c r="A238" s="226" t="s">
        <v>846</v>
      </c>
      <c r="B238" s="226" t="s">
        <v>847</v>
      </c>
      <c r="C238" s="227">
        <v>4</v>
      </c>
    </row>
    <row r="239" spans="1:3" ht="15.75" x14ac:dyDescent="0.25">
      <c r="A239" s="226" t="s">
        <v>848</v>
      </c>
      <c r="B239" s="226" t="s">
        <v>849</v>
      </c>
      <c r="C239" s="227">
        <v>5</v>
      </c>
    </row>
    <row r="240" spans="1:3" ht="31.5" x14ac:dyDescent="0.25">
      <c r="A240" s="226" t="s">
        <v>850</v>
      </c>
      <c r="B240" s="226" t="s">
        <v>438</v>
      </c>
      <c r="C240" s="227">
        <v>2</v>
      </c>
    </row>
    <row r="241" spans="1:3" ht="15.75" x14ac:dyDescent="0.25">
      <c r="A241" s="226" t="s">
        <v>851</v>
      </c>
      <c r="B241" s="226" t="s">
        <v>852</v>
      </c>
      <c r="C241" s="227">
        <v>6</v>
      </c>
    </row>
    <row r="242" spans="1:3" ht="15.75" x14ac:dyDescent="0.25">
      <c r="A242" s="226" t="s">
        <v>853</v>
      </c>
      <c r="B242" s="226" t="s">
        <v>854</v>
      </c>
      <c r="C242" s="227">
        <v>5</v>
      </c>
    </row>
    <row r="243" spans="1:3" ht="31.5" x14ac:dyDescent="0.25">
      <c r="A243" s="226" t="s">
        <v>855</v>
      </c>
      <c r="B243" s="226" t="s">
        <v>856</v>
      </c>
      <c r="C243" s="227">
        <v>4</v>
      </c>
    </row>
    <row r="244" spans="1:3" ht="15.75" x14ac:dyDescent="0.25">
      <c r="A244" s="226" t="s">
        <v>857</v>
      </c>
      <c r="B244" s="226" t="s">
        <v>858</v>
      </c>
      <c r="C244" s="227">
        <v>5</v>
      </c>
    </row>
    <row r="245" spans="1:3" ht="15.75" x14ac:dyDescent="0.25">
      <c r="A245" s="226" t="s">
        <v>859</v>
      </c>
      <c r="B245" s="226" t="s">
        <v>860</v>
      </c>
      <c r="C245" s="227">
        <v>5</v>
      </c>
    </row>
    <row r="246" spans="1:3" ht="31.5" x14ac:dyDescent="0.25">
      <c r="A246" s="226" t="s">
        <v>861</v>
      </c>
      <c r="B246" s="226" t="s">
        <v>862</v>
      </c>
      <c r="C246" s="227">
        <v>4</v>
      </c>
    </row>
    <row r="247" spans="1:3" ht="15.75" x14ac:dyDescent="0.25">
      <c r="A247" s="226" t="s">
        <v>863</v>
      </c>
      <c r="B247" s="226" t="s">
        <v>864</v>
      </c>
      <c r="C247" s="227">
        <v>4</v>
      </c>
    </row>
    <row r="248" spans="1:3" ht="15.75" x14ac:dyDescent="0.25">
      <c r="A248" s="226" t="s">
        <v>865</v>
      </c>
      <c r="B248" s="226" t="s">
        <v>866</v>
      </c>
      <c r="C248" s="227">
        <v>5</v>
      </c>
    </row>
    <row r="249" spans="1:3" ht="15.75" x14ac:dyDescent="0.25">
      <c r="A249" s="226" t="s">
        <v>867</v>
      </c>
      <c r="B249" s="226" t="s">
        <v>2308</v>
      </c>
      <c r="C249" s="227">
        <v>8</v>
      </c>
    </row>
    <row r="250" spans="1:3" ht="31.5" x14ac:dyDescent="0.25">
      <c r="A250" s="226" t="s">
        <v>1100</v>
      </c>
      <c r="B250" s="226" t="s">
        <v>882</v>
      </c>
      <c r="C250" s="227">
        <v>4</v>
      </c>
    </row>
    <row r="251" spans="1:3" ht="31.5" x14ac:dyDescent="0.25">
      <c r="A251" s="226" t="s">
        <v>868</v>
      </c>
      <c r="B251" s="226" t="s">
        <v>438</v>
      </c>
      <c r="C251" s="227">
        <v>3</v>
      </c>
    </row>
    <row r="252" spans="1:3" ht="31.5" x14ac:dyDescent="0.25">
      <c r="A252" s="226" t="s">
        <v>883</v>
      </c>
      <c r="B252" s="226" t="s">
        <v>884</v>
      </c>
      <c r="C252" s="227">
        <v>5</v>
      </c>
    </row>
    <row r="253" spans="1:3" ht="31.5" x14ac:dyDescent="0.25">
      <c r="A253" s="226" t="s">
        <v>885</v>
      </c>
      <c r="B253" s="226" t="s">
        <v>1101</v>
      </c>
      <c r="C253" s="227">
        <v>8</v>
      </c>
    </row>
    <row r="254" spans="1:3" ht="31.5" x14ac:dyDescent="0.25">
      <c r="A254" s="226" t="s">
        <v>886</v>
      </c>
      <c r="B254" s="226" t="s">
        <v>887</v>
      </c>
      <c r="C254" s="227">
        <v>5</v>
      </c>
    </row>
    <row r="255" spans="1:3" ht="31.5" x14ac:dyDescent="0.25">
      <c r="A255" s="226" t="s">
        <v>888</v>
      </c>
      <c r="B255" s="226" t="s">
        <v>889</v>
      </c>
      <c r="C255" s="227">
        <v>4</v>
      </c>
    </row>
    <row r="256" spans="1:3" ht="31.5" x14ac:dyDescent="0.25">
      <c r="A256" s="226" t="s">
        <v>890</v>
      </c>
      <c r="B256" s="226" t="s">
        <v>891</v>
      </c>
      <c r="C256" s="227">
        <v>4</v>
      </c>
    </row>
    <row r="257" spans="1:3" ht="31.5" x14ac:dyDescent="0.25">
      <c r="A257" s="226" t="s">
        <v>892</v>
      </c>
      <c r="B257" s="226" t="s">
        <v>893</v>
      </c>
      <c r="C257" s="227">
        <v>5</v>
      </c>
    </row>
    <row r="258" spans="1:3" ht="31.5" x14ac:dyDescent="0.25">
      <c r="A258" s="226" t="s">
        <v>894</v>
      </c>
      <c r="B258" s="226" t="s">
        <v>895</v>
      </c>
      <c r="C258" s="227">
        <v>6</v>
      </c>
    </row>
    <row r="259" spans="1:3" ht="31.5" x14ac:dyDescent="0.25">
      <c r="A259" s="226" t="s">
        <v>896</v>
      </c>
      <c r="B259" s="226" t="s">
        <v>897</v>
      </c>
      <c r="C259" s="227">
        <v>5</v>
      </c>
    </row>
    <row r="260" spans="1:3" ht="31.5" x14ac:dyDescent="0.25">
      <c r="A260" s="226" t="s">
        <v>898</v>
      </c>
      <c r="B260" s="226" t="s">
        <v>899</v>
      </c>
      <c r="C260" s="227">
        <v>6</v>
      </c>
    </row>
    <row r="261" spans="1:3" ht="15.75" x14ac:dyDescent="0.25">
      <c r="A261" s="226" t="s">
        <v>869</v>
      </c>
      <c r="B261" s="226" t="s">
        <v>2309</v>
      </c>
      <c r="C261" s="227">
        <v>8</v>
      </c>
    </row>
    <row r="262" spans="1:3" ht="31.5" x14ac:dyDescent="0.25">
      <c r="A262" s="226" t="s">
        <v>2310</v>
      </c>
      <c r="B262" s="226" t="s">
        <v>2311</v>
      </c>
      <c r="C262" s="227">
        <v>7</v>
      </c>
    </row>
    <row r="263" spans="1:3" ht="15.75" x14ac:dyDescent="0.25">
      <c r="A263" s="226" t="s">
        <v>870</v>
      </c>
      <c r="B263" s="226" t="s">
        <v>871</v>
      </c>
      <c r="C263" s="227">
        <v>6</v>
      </c>
    </row>
    <row r="264" spans="1:3" ht="15.75" x14ac:dyDescent="0.25">
      <c r="A264" s="226" t="s">
        <v>872</v>
      </c>
      <c r="B264" s="226" t="s">
        <v>873</v>
      </c>
      <c r="C264" s="227">
        <v>8</v>
      </c>
    </row>
    <row r="265" spans="1:3" ht="15.75" x14ac:dyDescent="0.25">
      <c r="A265" s="226" t="s">
        <v>410</v>
      </c>
      <c r="B265" s="226" t="s">
        <v>874</v>
      </c>
      <c r="C265" s="227">
        <v>4</v>
      </c>
    </row>
    <row r="266" spans="1:3" ht="15.75" x14ac:dyDescent="0.25">
      <c r="A266" s="226" t="s">
        <v>875</v>
      </c>
      <c r="B266" s="226" t="s">
        <v>876</v>
      </c>
      <c r="C266" s="227">
        <v>8</v>
      </c>
    </row>
    <row r="267" spans="1:3" ht="15.75" x14ac:dyDescent="0.25">
      <c r="A267" s="226" t="s">
        <v>877</v>
      </c>
      <c r="B267" s="226" t="s">
        <v>878</v>
      </c>
      <c r="C267" s="227">
        <v>6</v>
      </c>
    </row>
    <row r="268" spans="1:3" ht="15.75" x14ac:dyDescent="0.25">
      <c r="A268" s="226" t="s">
        <v>405</v>
      </c>
      <c r="B268" s="226" t="s">
        <v>879</v>
      </c>
      <c r="C268" s="227">
        <v>6</v>
      </c>
    </row>
    <row r="269" spans="1:3" ht="15.75" x14ac:dyDescent="0.25">
      <c r="A269" s="226" t="s">
        <v>880</v>
      </c>
      <c r="B269" s="226" t="s">
        <v>881</v>
      </c>
      <c r="C269" s="227">
        <v>6</v>
      </c>
    </row>
    <row r="270" spans="1:3" ht="15.75" x14ac:dyDescent="0.25">
      <c r="A270" s="226" t="s">
        <v>900</v>
      </c>
      <c r="B270" s="226" t="s">
        <v>901</v>
      </c>
      <c r="C270" s="227">
        <v>4</v>
      </c>
    </row>
    <row r="271" spans="1:3" ht="31.5" x14ac:dyDescent="0.25">
      <c r="A271" s="226" t="s">
        <v>902</v>
      </c>
      <c r="B271" s="226" t="s">
        <v>438</v>
      </c>
      <c r="C271" s="227">
        <v>2</v>
      </c>
    </row>
    <row r="272" spans="1:3" ht="15.75" x14ac:dyDescent="0.25">
      <c r="A272" s="226" t="s">
        <v>903</v>
      </c>
      <c r="B272" s="226" t="s">
        <v>904</v>
      </c>
      <c r="C272" s="227">
        <v>2</v>
      </c>
    </row>
    <row r="273" spans="1:3" ht="15.75" x14ac:dyDescent="0.25">
      <c r="A273" s="226" t="s">
        <v>905</v>
      </c>
      <c r="B273" s="226" t="s">
        <v>906</v>
      </c>
      <c r="C273" s="227">
        <v>5</v>
      </c>
    </row>
    <row r="274" spans="1:3" ht="15.75" x14ac:dyDescent="0.25">
      <c r="A274" s="226" t="s">
        <v>907</v>
      </c>
      <c r="B274" s="226" t="s">
        <v>908</v>
      </c>
      <c r="C274" s="227">
        <v>5</v>
      </c>
    </row>
    <row r="275" spans="1:3" ht="15.75" x14ac:dyDescent="0.25">
      <c r="A275" s="226" t="s">
        <v>909</v>
      </c>
      <c r="B275" s="226" t="s">
        <v>910</v>
      </c>
      <c r="C275" s="227">
        <v>4</v>
      </c>
    </row>
    <row r="276" spans="1:3" ht="15.75" x14ac:dyDescent="0.25">
      <c r="A276" s="226" t="s">
        <v>911</v>
      </c>
      <c r="B276" s="226" t="s">
        <v>912</v>
      </c>
      <c r="C276" s="227">
        <v>4</v>
      </c>
    </row>
    <row r="277" spans="1:3" ht="15.75" x14ac:dyDescent="0.25">
      <c r="A277" s="226" t="s">
        <v>913</v>
      </c>
      <c r="B277" s="226" t="s">
        <v>914</v>
      </c>
      <c r="C277" s="227">
        <v>8</v>
      </c>
    </row>
    <row r="278" spans="1:3" ht="31.5" x14ac:dyDescent="0.25">
      <c r="A278" s="226" t="s">
        <v>395</v>
      </c>
      <c r="B278" s="226" t="s">
        <v>915</v>
      </c>
      <c r="C278" s="227">
        <v>7</v>
      </c>
    </row>
    <row r="279" spans="1:3" ht="31.5" x14ac:dyDescent="0.25">
      <c r="A279" s="226" t="s">
        <v>916</v>
      </c>
      <c r="B279" s="226" t="s">
        <v>917</v>
      </c>
      <c r="C279" s="227">
        <v>6</v>
      </c>
    </row>
    <row r="280" spans="1:3" ht="31.5" x14ac:dyDescent="0.25">
      <c r="A280" s="226" t="s">
        <v>918</v>
      </c>
      <c r="B280" s="226" t="s">
        <v>919</v>
      </c>
      <c r="C280" s="227">
        <v>8</v>
      </c>
    </row>
    <row r="281" spans="1:3" ht="31.5" x14ac:dyDescent="0.25">
      <c r="A281" s="226" t="s">
        <v>920</v>
      </c>
      <c r="B281" s="226" t="s">
        <v>921</v>
      </c>
      <c r="C281" s="227">
        <v>7</v>
      </c>
    </row>
    <row r="282" spans="1:3" ht="15.75" x14ac:dyDescent="0.25">
      <c r="A282" s="226" t="s">
        <v>922</v>
      </c>
      <c r="B282" s="226" t="s">
        <v>923</v>
      </c>
      <c r="C282" s="227">
        <v>6</v>
      </c>
    </row>
    <row r="283" spans="1:3" ht="15.75" x14ac:dyDescent="0.25">
      <c r="A283" s="226" t="s">
        <v>924</v>
      </c>
      <c r="B283" s="226" t="s">
        <v>925</v>
      </c>
      <c r="C283" s="227">
        <v>4</v>
      </c>
    </row>
    <row r="284" spans="1:3" ht="15.75" x14ac:dyDescent="0.25">
      <c r="A284" s="226" t="s">
        <v>1795</v>
      </c>
      <c r="B284" s="226" t="s">
        <v>926</v>
      </c>
      <c r="C284" s="227">
        <v>4</v>
      </c>
    </row>
    <row r="285" spans="1:3" ht="15.75" x14ac:dyDescent="0.25">
      <c r="A285" s="226" t="s">
        <v>927</v>
      </c>
      <c r="B285" s="226" t="s">
        <v>928</v>
      </c>
      <c r="C285" s="227">
        <v>5</v>
      </c>
    </row>
    <row r="286" spans="1:3" ht="15.75" x14ac:dyDescent="0.25">
      <c r="A286" s="226" t="s">
        <v>929</v>
      </c>
      <c r="B286" s="226" t="s">
        <v>930</v>
      </c>
      <c r="C286" s="227">
        <v>1</v>
      </c>
    </row>
    <row r="287" spans="1:3" ht="15.75" x14ac:dyDescent="0.25">
      <c r="A287" s="226" t="s">
        <v>931</v>
      </c>
      <c r="B287" s="226" t="s">
        <v>932</v>
      </c>
      <c r="C287" s="227">
        <v>4</v>
      </c>
    </row>
    <row r="288" spans="1:3" ht="15.75" x14ac:dyDescent="0.25">
      <c r="A288" s="226" t="s">
        <v>933</v>
      </c>
      <c r="B288" s="226" t="s">
        <v>934</v>
      </c>
      <c r="C288" s="227">
        <v>7</v>
      </c>
    </row>
    <row r="289" spans="1:3" ht="15.75" x14ac:dyDescent="0.25">
      <c r="A289" s="226" t="s">
        <v>935</v>
      </c>
      <c r="B289" s="226" t="s">
        <v>936</v>
      </c>
      <c r="C289" s="227">
        <v>6</v>
      </c>
    </row>
    <row r="290" spans="1:3" ht="15.75" x14ac:dyDescent="0.25">
      <c r="A290" s="226" t="s">
        <v>937</v>
      </c>
      <c r="B290" s="226" t="s">
        <v>938</v>
      </c>
      <c r="C290" s="227">
        <v>5</v>
      </c>
    </row>
    <row r="291" spans="1:3" ht="15.75" x14ac:dyDescent="0.25">
      <c r="A291" s="226" t="s">
        <v>939</v>
      </c>
      <c r="B291" s="226" t="s">
        <v>940</v>
      </c>
      <c r="C291" s="227">
        <v>5</v>
      </c>
    </row>
    <row r="292" spans="1:3" ht="15.75" x14ac:dyDescent="0.25">
      <c r="A292" s="226" t="s">
        <v>941</v>
      </c>
      <c r="B292" s="226" t="s">
        <v>942</v>
      </c>
      <c r="C292" s="227">
        <v>3</v>
      </c>
    </row>
    <row r="293" spans="1:3" ht="15.75" x14ac:dyDescent="0.25">
      <c r="A293" s="226" t="s">
        <v>943</v>
      </c>
      <c r="B293" s="226" t="s">
        <v>944</v>
      </c>
      <c r="C293" s="227">
        <v>6</v>
      </c>
    </row>
    <row r="294" spans="1:3" ht="15.75" x14ac:dyDescent="0.25">
      <c r="A294" s="226" t="s">
        <v>945</v>
      </c>
      <c r="B294" s="226" t="s">
        <v>946</v>
      </c>
      <c r="C294" s="227">
        <v>5</v>
      </c>
    </row>
    <row r="295" spans="1:3" ht="15.75" x14ac:dyDescent="0.25">
      <c r="A295" s="226" t="s">
        <v>947</v>
      </c>
      <c r="B295" s="226" t="s">
        <v>948</v>
      </c>
      <c r="C295" s="227">
        <v>5</v>
      </c>
    </row>
    <row r="296" spans="1:3" ht="15.75" x14ac:dyDescent="0.25">
      <c r="A296" s="226" t="s">
        <v>949</v>
      </c>
      <c r="B296" s="226" t="s">
        <v>950</v>
      </c>
      <c r="C296" s="227">
        <v>6</v>
      </c>
    </row>
    <row r="297" spans="1:3" ht="15.75" x14ac:dyDescent="0.25">
      <c r="A297" s="226" t="s">
        <v>951</v>
      </c>
      <c r="B297" s="226" t="s">
        <v>952</v>
      </c>
      <c r="C297" s="227">
        <v>5</v>
      </c>
    </row>
    <row r="298" spans="1:3" ht="15.75" x14ac:dyDescent="0.25">
      <c r="A298" s="226" t="s">
        <v>953</v>
      </c>
      <c r="B298" s="226" t="s">
        <v>954</v>
      </c>
      <c r="C298" s="227">
        <v>5</v>
      </c>
    </row>
    <row r="299" spans="1:3" ht="31.5" x14ac:dyDescent="0.25">
      <c r="A299" s="226" t="s">
        <v>955</v>
      </c>
      <c r="B299" s="226" t="s">
        <v>438</v>
      </c>
      <c r="C299" s="227">
        <v>2</v>
      </c>
    </row>
    <row r="300" spans="1:3" ht="15.75" x14ac:dyDescent="0.25">
      <c r="A300" s="226" t="s">
        <v>956</v>
      </c>
      <c r="B300" s="226" t="s">
        <v>957</v>
      </c>
      <c r="C300" s="227">
        <v>1</v>
      </c>
    </row>
    <row r="301" spans="1:3" ht="15.75" x14ac:dyDescent="0.25">
      <c r="A301" s="226" t="s">
        <v>958</v>
      </c>
      <c r="B301" s="226" t="s">
        <v>959</v>
      </c>
      <c r="C301" s="227">
        <v>4</v>
      </c>
    </row>
    <row r="302" spans="1:3" ht="15.75" x14ac:dyDescent="0.25">
      <c r="A302" s="226" t="s">
        <v>960</v>
      </c>
      <c r="B302" s="226" t="s">
        <v>961</v>
      </c>
      <c r="C302" s="227">
        <v>5</v>
      </c>
    </row>
    <row r="303" spans="1:3" ht="15.75" x14ac:dyDescent="0.25">
      <c r="A303" s="226" t="s">
        <v>962</v>
      </c>
      <c r="B303" s="226" t="s">
        <v>963</v>
      </c>
      <c r="C303" s="227">
        <v>3</v>
      </c>
    </row>
    <row r="304" spans="1:3" ht="15.75" x14ac:dyDescent="0.25">
      <c r="A304" s="226" t="s">
        <v>413</v>
      </c>
      <c r="B304" s="226" t="s">
        <v>964</v>
      </c>
      <c r="C304" s="227">
        <v>6</v>
      </c>
    </row>
    <row r="305" spans="1:3" ht="15.75" x14ac:dyDescent="0.25">
      <c r="A305" s="226" t="s">
        <v>965</v>
      </c>
      <c r="B305" s="226" t="s">
        <v>966</v>
      </c>
      <c r="C305" s="227">
        <v>4</v>
      </c>
    </row>
    <row r="306" spans="1:3" ht="15.75" x14ac:dyDescent="0.25">
      <c r="A306" s="226" t="s">
        <v>415</v>
      </c>
      <c r="B306" s="226" t="s">
        <v>967</v>
      </c>
      <c r="C306" s="227">
        <v>5</v>
      </c>
    </row>
    <row r="307" spans="1:3" ht="15.75" x14ac:dyDescent="0.25">
      <c r="A307" s="226" t="s">
        <v>397</v>
      </c>
      <c r="B307" s="226" t="s">
        <v>968</v>
      </c>
      <c r="C307" s="227">
        <v>4</v>
      </c>
    </row>
    <row r="308" spans="1:3" ht="15.75" x14ac:dyDescent="0.25">
      <c r="A308" s="226" t="s">
        <v>969</v>
      </c>
      <c r="B308" s="226" t="s">
        <v>1102</v>
      </c>
      <c r="C308" s="227">
        <v>6</v>
      </c>
    </row>
    <row r="309" spans="1:3" ht="15.75" x14ac:dyDescent="0.25">
      <c r="A309" s="226" t="s">
        <v>970</v>
      </c>
      <c r="B309" s="226" t="s">
        <v>1250</v>
      </c>
      <c r="C309" s="227">
        <v>6</v>
      </c>
    </row>
    <row r="310" spans="1:3" ht="15.75" x14ac:dyDescent="0.25">
      <c r="A310" s="226" t="s">
        <v>971</v>
      </c>
      <c r="B310" s="226" t="s">
        <v>972</v>
      </c>
      <c r="C310" s="227">
        <v>4</v>
      </c>
    </row>
    <row r="311" spans="1:3" ht="15.75" x14ac:dyDescent="0.25">
      <c r="A311" s="226" t="s">
        <v>973</v>
      </c>
      <c r="B311" s="226" t="s">
        <v>974</v>
      </c>
      <c r="C311" s="227">
        <v>6</v>
      </c>
    </row>
    <row r="312" spans="1:3" ht="15.75" x14ac:dyDescent="0.25">
      <c r="A312" s="226" t="s">
        <v>975</v>
      </c>
      <c r="B312" s="226" t="s">
        <v>976</v>
      </c>
      <c r="C312" s="227">
        <v>3</v>
      </c>
    </row>
    <row r="313" spans="1:3" ht="15.75" x14ac:dyDescent="0.25">
      <c r="A313" s="226" t="s">
        <v>977</v>
      </c>
      <c r="B313" s="226" t="s">
        <v>1103</v>
      </c>
      <c r="C313" s="227">
        <v>5</v>
      </c>
    </row>
    <row r="314" spans="1:3" ht="15.75" x14ac:dyDescent="0.25">
      <c r="A314" s="226" t="s">
        <v>409</v>
      </c>
      <c r="B314" s="226" t="s">
        <v>978</v>
      </c>
      <c r="C314" s="227">
        <v>4</v>
      </c>
    </row>
    <row r="315" spans="1:3" ht="15.75" x14ac:dyDescent="0.25">
      <c r="A315" s="226" t="s">
        <v>979</v>
      </c>
      <c r="B315" s="226" t="s">
        <v>980</v>
      </c>
      <c r="C315" s="227">
        <v>3</v>
      </c>
    </row>
    <row r="316" spans="1:3" ht="15.75" x14ac:dyDescent="0.25">
      <c r="A316" s="226" t="s">
        <v>981</v>
      </c>
      <c r="B316" s="226" t="s">
        <v>982</v>
      </c>
      <c r="C316" s="227">
        <v>4</v>
      </c>
    </row>
    <row r="317" spans="1:3" ht="15.75" x14ac:dyDescent="0.25">
      <c r="A317" s="226" t="s">
        <v>983</v>
      </c>
      <c r="B317" s="226" t="s">
        <v>984</v>
      </c>
      <c r="C317" s="227">
        <v>5</v>
      </c>
    </row>
    <row r="318" spans="1:3" ht="15.75" x14ac:dyDescent="0.25">
      <c r="A318" s="226" t="s">
        <v>985</v>
      </c>
      <c r="B318" s="226" t="s">
        <v>986</v>
      </c>
      <c r="C318" s="227">
        <v>4</v>
      </c>
    </row>
    <row r="319" spans="1:3" ht="15.75" x14ac:dyDescent="0.25">
      <c r="A319" s="226" t="s">
        <v>416</v>
      </c>
      <c r="B319" s="226" t="s">
        <v>1104</v>
      </c>
      <c r="C319" s="227">
        <v>5</v>
      </c>
    </row>
    <row r="320" spans="1:3" ht="15.75" x14ac:dyDescent="0.25">
      <c r="A320" s="226" t="s">
        <v>987</v>
      </c>
      <c r="B320" s="226" t="s">
        <v>988</v>
      </c>
      <c r="C320" s="227">
        <v>4</v>
      </c>
    </row>
    <row r="321" spans="1:3" ht="15.75" x14ac:dyDescent="0.25">
      <c r="A321" s="226" t="s">
        <v>400</v>
      </c>
      <c r="B321" s="226" t="s">
        <v>989</v>
      </c>
      <c r="C321" s="227">
        <v>4</v>
      </c>
    </row>
    <row r="322" spans="1:3" ht="15.75" x14ac:dyDescent="0.25">
      <c r="A322" s="226" t="s">
        <v>990</v>
      </c>
      <c r="B322" s="226" t="s">
        <v>1796</v>
      </c>
      <c r="C322" s="227">
        <v>5</v>
      </c>
    </row>
    <row r="323" spans="1:3" ht="15.75" x14ac:dyDescent="0.25">
      <c r="A323" s="226" t="s">
        <v>991</v>
      </c>
      <c r="B323" s="226" t="s">
        <v>992</v>
      </c>
      <c r="C323" s="227">
        <v>6</v>
      </c>
    </row>
    <row r="324" spans="1:3" ht="15.75" x14ac:dyDescent="0.25">
      <c r="A324" s="226" t="s">
        <v>993</v>
      </c>
      <c r="B324" s="226" t="s">
        <v>994</v>
      </c>
      <c r="C324" s="227">
        <v>5</v>
      </c>
    </row>
    <row r="325" spans="1:3" ht="15.75" x14ac:dyDescent="0.25">
      <c r="A325" s="226" t="s">
        <v>995</v>
      </c>
      <c r="B325" s="226" t="s">
        <v>996</v>
      </c>
      <c r="C325" s="227">
        <v>5</v>
      </c>
    </row>
    <row r="326" spans="1:3" ht="15.75" x14ac:dyDescent="0.25">
      <c r="A326" s="226" t="s">
        <v>402</v>
      </c>
      <c r="B326" s="226" t="s">
        <v>997</v>
      </c>
      <c r="C326" s="227">
        <v>6</v>
      </c>
    </row>
    <row r="327" spans="1:3" ht="15.75" x14ac:dyDescent="0.25">
      <c r="A327" s="226" t="s">
        <v>1377</v>
      </c>
      <c r="B327" s="226" t="s">
        <v>1378</v>
      </c>
      <c r="C327" s="227">
        <v>5</v>
      </c>
    </row>
    <row r="328" spans="1:3" ht="15.75" x14ac:dyDescent="0.25">
      <c r="A328" s="226" t="s">
        <v>1379</v>
      </c>
      <c r="B328" s="226" t="s">
        <v>1380</v>
      </c>
      <c r="C328" s="227">
        <v>5</v>
      </c>
    </row>
    <row r="329" spans="1:3" ht="15.75" x14ac:dyDescent="0.25">
      <c r="A329" s="226" t="s">
        <v>998</v>
      </c>
      <c r="B329" s="226" t="s">
        <v>999</v>
      </c>
      <c r="C329" s="227">
        <v>6</v>
      </c>
    </row>
    <row r="330" spans="1:3" ht="15.75" x14ac:dyDescent="0.25">
      <c r="A330" s="226" t="s">
        <v>396</v>
      </c>
      <c r="B330" s="226" t="s">
        <v>1000</v>
      </c>
      <c r="C330" s="227">
        <v>5</v>
      </c>
    </row>
    <row r="331" spans="1:3" ht="15.75" x14ac:dyDescent="0.25">
      <c r="A331" s="226" t="s">
        <v>399</v>
      </c>
      <c r="B331" s="226" t="s">
        <v>1001</v>
      </c>
      <c r="C331" s="227">
        <v>6</v>
      </c>
    </row>
    <row r="332" spans="1:3" ht="15.75" x14ac:dyDescent="0.25">
      <c r="A332" s="226" t="s">
        <v>1002</v>
      </c>
      <c r="B332" s="226" t="s">
        <v>1003</v>
      </c>
      <c r="C332" s="227">
        <v>6</v>
      </c>
    </row>
    <row r="333" spans="1:3" ht="15.75" x14ac:dyDescent="0.25">
      <c r="A333" s="226" t="s">
        <v>1004</v>
      </c>
      <c r="B333" s="226" t="s">
        <v>1005</v>
      </c>
      <c r="C333" s="227">
        <v>4</v>
      </c>
    </row>
    <row r="334" spans="1:3" ht="15.75" x14ac:dyDescent="0.25">
      <c r="A334" s="226" t="s">
        <v>1006</v>
      </c>
      <c r="B334" s="226" t="s">
        <v>1007</v>
      </c>
      <c r="C334" s="227">
        <v>5</v>
      </c>
    </row>
    <row r="335" spans="1:3" ht="15.75" x14ac:dyDescent="0.25">
      <c r="A335" s="226" t="s">
        <v>393</v>
      </c>
      <c r="B335" s="226" t="s">
        <v>1008</v>
      </c>
      <c r="C335" s="227">
        <v>4</v>
      </c>
    </row>
    <row r="336" spans="1:3" ht="15.75" x14ac:dyDescent="0.25">
      <c r="A336" s="226" t="s">
        <v>1009</v>
      </c>
      <c r="B336" s="226" t="s">
        <v>1010</v>
      </c>
      <c r="C336" s="227">
        <v>3</v>
      </c>
    </row>
    <row r="337" spans="1:3" ht="15.75" x14ac:dyDescent="0.25">
      <c r="A337" s="226" t="s">
        <v>1011</v>
      </c>
      <c r="B337" s="226" t="s">
        <v>1012</v>
      </c>
      <c r="C337" s="227">
        <v>2</v>
      </c>
    </row>
    <row r="338" spans="1:3" ht="15.75" x14ac:dyDescent="0.25">
      <c r="A338" s="226" t="s">
        <v>1013</v>
      </c>
      <c r="B338" s="226" t="s">
        <v>1014</v>
      </c>
      <c r="C338" s="227">
        <v>3</v>
      </c>
    </row>
    <row r="339" spans="1:3" ht="15.75" x14ac:dyDescent="0.25">
      <c r="A339" s="226" t="s">
        <v>1015</v>
      </c>
      <c r="B339" s="226" t="s">
        <v>438</v>
      </c>
      <c r="C339" s="227">
        <v>2</v>
      </c>
    </row>
    <row r="340" spans="1:3" ht="15.75" x14ac:dyDescent="0.25">
      <c r="A340" s="226" t="s">
        <v>1016</v>
      </c>
      <c r="B340" s="226" t="s">
        <v>1017</v>
      </c>
      <c r="C340" s="227">
        <v>7</v>
      </c>
    </row>
    <row r="341" spans="1:3" ht="15.75" x14ac:dyDescent="0.25">
      <c r="A341" s="226" t="s">
        <v>1018</v>
      </c>
      <c r="B341" s="226" t="s">
        <v>1019</v>
      </c>
      <c r="C341" s="227">
        <v>6</v>
      </c>
    </row>
    <row r="342" spans="1:3" ht="15.75" x14ac:dyDescent="0.25">
      <c r="A342" s="226" t="s">
        <v>1020</v>
      </c>
      <c r="B342" s="226" t="s">
        <v>1021</v>
      </c>
      <c r="C342" s="227">
        <v>7</v>
      </c>
    </row>
    <row r="343" spans="1:3" ht="15.75" x14ac:dyDescent="0.25">
      <c r="A343" s="226" t="s">
        <v>1022</v>
      </c>
      <c r="B343" s="226" t="s">
        <v>1125</v>
      </c>
      <c r="C343" s="227">
        <v>5</v>
      </c>
    </row>
    <row r="344" spans="1:3" ht="15.75" x14ac:dyDescent="0.25">
      <c r="A344" s="226" t="s">
        <v>1797</v>
      </c>
      <c r="B344" s="226" t="s">
        <v>1798</v>
      </c>
      <c r="C344" s="227">
        <v>5</v>
      </c>
    </row>
    <row r="345" spans="1:3" ht="15.75" x14ac:dyDescent="0.25">
      <c r="A345" s="226" t="s">
        <v>1023</v>
      </c>
      <c r="B345" s="226" t="s">
        <v>1024</v>
      </c>
      <c r="C345" s="227">
        <v>6</v>
      </c>
    </row>
    <row r="346" spans="1:3" ht="15.75" x14ac:dyDescent="0.25">
      <c r="A346" s="226" t="s">
        <v>1025</v>
      </c>
      <c r="B346" s="226" t="s">
        <v>1026</v>
      </c>
      <c r="C346" s="227">
        <v>5</v>
      </c>
    </row>
    <row r="347" spans="1:3" ht="15.75" x14ac:dyDescent="0.25">
      <c r="A347" s="226" t="s">
        <v>1027</v>
      </c>
      <c r="B347" s="226" t="s">
        <v>1028</v>
      </c>
      <c r="C347" s="227">
        <v>4</v>
      </c>
    </row>
    <row r="348" spans="1:3" ht="15.75" x14ac:dyDescent="0.25">
      <c r="A348" s="226" t="s">
        <v>1029</v>
      </c>
      <c r="B348" s="226" t="s">
        <v>1030</v>
      </c>
      <c r="C348" s="227">
        <v>2</v>
      </c>
    </row>
    <row r="349" spans="1:3" ht="15.75" x14ac:dyDescent="0.25">
      <c r="A349" s="226" t="s">
        <v>1031</v>
      </c>
      <c r="B349" s="226" t="s">
        <v>1032</v>
      </c>
      <c r="C349" s="227">
        <v>4</v>
      </c>
    </row>
    <row r="350" spans="1:3" ht="15.75" x14ac:dyDescent="0.25">
      <c r="A350" s="226" t="s">
        <v>1033</v>
      </c>
      <c r="B350" s="226" t="s">
        <v>1034</v>
      </c>
      <c r="C350" s="227">
        <v>4</v>
      </c>
    </row>
    <row r="351" spans="1:3" ht="15.75" x14ac:dyDescent="0.25">
      <c r="A351" s="226" t="s">
        <v>1035</v>
      </c>
      <c r="B351" s="226" t="s">
        <v>1036</v>
      </c>
      <c r="C351" s="227">
        <v>5</v>
      </c>
    </row>
    <row r="352" spans="1:3" ht="15.75" x14ac:dyDescent="0.25">
      <c r="A352" s="226" t="s">
        <v>1037</v>
      </c>
      <c r="B352" s="226" t="s">
        <v>1038</v>
      </c>
      <c r="C352" s="227">
        <v>2</v>
      </c>
    </row>
    <row r="353" spans="1:3" ht="15.75" x14ac:dyDescent="0.25">
      <c r="A353" s="226" t="s">
        <v>1039</v>
      </c>
      <c r="B353" s="226" t="s">
        <v>1040</v>
      </c>
      <c r="C353" s="227">
        <v>4</v>
      </c>
    </row>
    <row r="354" spans="1:3" ht="15.75" x14ac:dyDescent="0.25">
      <c r="A354" s="226" t="s">
        <v>1041</v>
      </c>
      <c r="B354" s="226" t="s">
        <v>1042</v>
      </c>
      <c r="C354" s="227">
        <v>4</v>
      </c>
    </row>
    <row r="355" spans="1:3" ht="15.75" x14ac:dyDescent="0.25">
      <c r="A355" s="226" t="s">
        <v>1043</v>
      </c>
      <c r="B355" s="226" t="s">
        <v>1044</v>
      </c>
      <c r="C355" s="227">
        <v>5</v>
      </c>
    </row>
    <row r="356" spans="1:3" ht="15.75" x14ac:dyDescent="0.25">
      <c r="A356" s="226" t="s">
        <v>1045</v>
      </c>
      <c r="B356" s="226" t="s">
        <v>1046</v>
      </c>
      <c r="C356" s="227">
        <v>8</v>
      </c>
    </row>
    <row r="357" spans="1:3" ht="15.75" x14ac:dyDescent="0.25">
      <c r="A357" s="226" t="s">
        <v>1047</v>
      </c>
      <c r="B357" s="226" t="s">
        <v>1048</v>
      </c>
      <c r="C357" s="227">
        <v>3</v>
      </c>
    </row>
    <row r="358" spans="1:3" ht="15.75" x14ac:dyDescent="0.25">
      <c r="A358" s="226" t="s">
        <v>1049</v>
      </c>
      <c r="B358" s="226" t="s">
        <v>1050</v>
      </c>
      <c r="C358" s="227">
        <v>4</v>
      </c>
    </row>
    <row r="359" spans="1:3" ht="15.75" x14ac:dyDescent="0.25">
      <c r="A359" s="226" t="s">
        <v>1051</v>
      </c>
      <c r="B359" s="226" t="s">
        <v>1052</v>
      </c>
      <c r="C359" s="227">
        <v>4</v>
      </c>
    </row>
    <row r="360" spans="1:3" ht="31.5" x14ac:dyDescent="0.25">
      <c r="A360" s="226" t="s">
        <v>1053</v>
      </c>
      <c r="B360" s="226" t="s">
        <v>1054</v>
      </c>
      <c r="C360" s="227">
        <v>4</v>
      </c>
    </row>
    <row r="361" spans="1:3" ht="15.75" x14ac:dyDescent="0.25">
      <c r="A361" s="226" t="s">
        <v>412</v>
      </c>
      <c r="B361" s="226" t="s">
        <v>1055</v>
      </c>
      <c r="C361" s="227">
        <v>5</v>
      </c>
    </row>
    <row r="362" spans="1:3" ht="15.75" x14ac:dyDescent="0.25">
      <c r="A362" s="226" t="s">
        <v>1126</v>
      </c>
      <c r="B362" s="226" t="s">
        <v>1127</v>
      </c>
      <c r="C362" s="227">
        <v>5</v>
      </c>
    </row>
    <row r="363" spans="1:3" ht="15.75" x14ac:dyDescent="0.25">
      <c r="A363" s="226" t="s">
        <v>1128</v>
      </c>
      <c r="B363" s="226" t="s">
        <v>1129</v>
      </c>
      <c r="C363" s="227">
        <v>5</v>
      </c>
    </row>
    <row r="364" spans="1:3" ht="15.75" x14ac:dyDescent="0.25">
      <c r="A364" s="226" t="s">
        <v>1381</v>
      </c>
      <c r="B364" s="226" t="s">
        <v>1382</v>
      </c>
      <c r="C364" s="227">
        <v>4</v>
      </c>
    </row>
    <row r="365" spans="1:3" ht="15.75" x14ac:dyDescent="0.25">
      <c r="A365" s="226" t="s">
        <v>1383</v>
      </c>
      <c r="B365" s="226" t="s">
        <v>1384</v>
      </c>
      <c r="C365" s="227">
        <v>6</v>
      </c>
    </row>
    <row r="366" spans="1:3" ht="15.75" x14ac:dyDescent="0.25">
      <c r="A366" s="226" t="s">
        <v>1056</v>
      </c>
      <c r="B366" s="226" t="s">
        <v>1057</v>
      </c>
      <c r="C366" s="227">
        <v>4</v>
      </c>
    </row>
    <row r="367" spans="1:3" ht="31.5" x14ac:dyDescent="0.25">
      <c r="A367" s="226" t="s">
        <v>1058</v>
      </c>
      <c r="B367" s="226" t="s">
        <v>438</v>
      </c>
      <c r="C367" s="227">
        <v>2</v>
      </c>
    </row>
    <row r="368" spans="1:3" ht="15.75" x14ac:dyDescent="0.25">
      <c r="A368" s="226" t="s">
        <v>1105</v>
      </c>
      <c r="B368" s="226" t="s">
        <v>1059</v>
      </c>
      <c r="C368" s="227">
        <v>4</v>
      </c>
    </row>
    <row r="369" spans="1:3" ht="15.75" x14ac:dyDescent="0.25">
      <c r="A369" s="226" t="s">
        <v>1060</v>
      </c>
      <c r="B369" s="226" t="s">
        <v>1061</v>
      </c>
      <c r="C369" s="227">
        <v>1</v>
      </c>
    </row>
    <row r="370" spans="1:3" ht="15.75" x14ac:dyDescent="0.25">
      <c r="A370" s="226" t="s">
        <v>1062</v>
      </c>
      <c r="B370" s="226" t="s">
        <v>1063</v>
      </c>
      <c r="C370" s="227">
        <v>4</v>
      </c>
    </row>
    <row r="371" spans="1:3" ht="15.75" x14ac:dyDescent="0.25">
      <c r="A371" s="226" t="s">
        <v>1064</v>
      </c>
      <c r="B371" s="226" t="s">
        <v>1065</v>
      </c>
      <c r="C371" s="227">
        <v>3</v>
      </c>
    </row>
    <row r="372" spans="1:3" ht="15.75" x14ac:dyDescent="0.25">
      <c r="A372" s="226" t="s">
        <v>1066</v>
      </c>
      <c r="B372" s="226" t="s">
        <v>1098</v>
      </c>
      <c r="C372" s="227">
        <v>5</v>
      </c>
    </row>
    <row r="373" spans="1:3" ht="15.75" x14ac:dyDescent="0.25">
      <c r="A373" s="226" t="s">
        <v>1067</v>
      </c>
      <c r="B373" s="226" t="s">
        <v>1068</v>
      </c>
      <c r="C373" s="227">
        <v>4</v>
      </c>
    </row>
    <row r="374" spans="1:3" ht="15.75" x14ac:dyDescent="0.25">
      <c r="A374" s="226" t="s">
        <v>1069</v>
      </c>
      <c r="B374" s="226" t="s">
        <v>1070</v>
      </c>
      <c r="C374" s="227">
        <v>4</v>
      </c>
    </row>
    <row r="375" spans="1:3" ht="15.75" x14ac:dyDescent="0.25">
      <c r="A375" s="226" t="s">
        <v>1071</v>
      </c>
      <c r="B375" s="226" t="s">
        <v>1072</v>
      </c>
      <c r="C375" s="227">
        <v>5</v>
      </c>
    </row>
    <row r="376" spans="1:3" ht="15.75" x14ac:dyDescent="0.25">
      <c r="A376" s="226" t="s">
        <v>1130</v>
      </c>
      <c r="B376" s="226" t="s">
        <v>1131</v>
      </c>
      <c r="C376" s="227">
        <v>1</v>
      </c>
    </row>
    <row r="377" spans="1:3" ht="15.75" x14ac:dyDescent="0.25">
      <c r="A377" s="226" t="s">
        <v>1132</v>
      </c>
      <c r="B377" s="226" t="s">
        <v>1133</v>
      </c>
      <c r="C377" s="227">
        <v>1</v>
      </c>
    </row>
    <row r="378" spans="1:3" ht="31.5" x14ac:dyDescent="0.25">
      <c r="A378" s="226" t="s">
        <v>1134</v>
      </c>
      <c r="B378" s="226" t="s">
        <v>438</v>
      </c>
      <c r="C378" s="227">
        <v>2</v>
      </c>
    </row>
    <row r="379" spans="1:3" ht="31.5" x14ac:dyDescent="0.25">
      <c r="A379" s="226" t="s">
        <v>1799</v>
      </c>
      <c r="B379" s="226" t="s">
        <v>1800</v>
      </c>
      <c r="C379" s="227">
        <v>1</v>
      </c>
    </row>
    <row r="380" spans="1:3" ht="31.5" x14ac:dyDescent="0.25">
      <c r="A380" s="226" t="s">
        <v>1801</v>
      </c>
      <c r="B380" s="226" t="s">
        <v>1802</v>
      </c>
      <c r="C380" s="227">
        <v>1</v>
      </c>
    </row>
    <row r="381" spans="1:3" ht="31.5" x14ac:dyDescent="0.25">
      <c r="A381" s="226" t="s">
        <v>1803</v>
      </c>
      <c r="B381" s="226" t="s">
        <v>1804</v>
      </c>
      <c r="C381" s="227">
        <v>1</v>
      </c>
    </row>
    <row r="382" spans="1:3" ht="31.5" x14ac:dyDescent="0.25">
      <c r="A382" s="226" t="s">
        <v>1805</v>
      </c>
      <c r="B382" s="226" t="s">
        <v>1806</v>
      </c>
      <c r="C382" s="227">
        <v>1</v>
      </c>
    </row>
    <row r="383" spans="1:3" ht="31.5" x14ac:dyDescent="0.25">
      <c r="A383" s="226" t="s">
        <v>1807</v>
      </c>
      <c r="B383" s="226" t="s">
        <v>1808</v>
      </c>
      <c r="C383" s="227">
        <v>1</v>
      </c>
    </row>
    <row r="384" spans="1:3" ht="31.5" x14ac:dyDescent="0.25">
      <c r="A384" s="226" t="s">
        <v>1809</v>
      </c>
      <c r="B384" s="226" t="s">
        <v>1810</v>
      </c>
      <c r="C384" s="227">
        <v>1</v>
      </c>
    </row>
    <row r="385" spans="1:3" ht="31.5" x14ac:dyDescent="0.25">
      <c r="A385" s="226" t="s">
        <v>1811</v>
      </c>
      <c r="B385" s="226" t="s">
        <v>1812</v>
      </c>
      <c r="C385" s="227">
        <v>1</v>
      </c>
    </row>
    <row r="386" spans="1:3" ht="31.5" x14ac:dyDescent="0.25">
      <c r="A386" s="226" t="s">
        <v>1813</v>
      </c>
      <c r="B386" s="226" t="s">
        <v>1814</v>
      </c>
      <c r="C386" s="227">
        <v>1</v>
      </c>
    </row>
    <row r="387" spans="1:3" ht="31.5" x14ac:dyDescent="0.25">
      <c r="A387" s="226" t="s">
        <v>1815</v>
      </c>
      <c r="B387" s="226" t="s">
        <v>1816</v>
      </c>
      <c r="C387" s="227">
        <v>1</v>
      </c>
    </row>
    <row r="388" spans="1:3" ht="15.75" x14ac:dyDescent="0.25">
      <c r="A388" s="226" t="s">
        <v>1135</v>
      </c>
      <c r="B388" s="226" t="s">
        <v>1136</v>
      </c>
      <c r="C388" s="227">
        <v>1</v>
      </c>
    </row>
    <row r="389" spans="1:3" ht="31.5" x14ac:dyDescent="0.25">
      <c r="A389" s="226" t="s">
        <v>2312</v>
      </c>
      <c r="B389" s="226" t="s">
        <v>2313</v>
      </c>
      <c r="C389" s="227">
        <v>1</v>
      </c>
    </row>
    <row r="390" spans="1:3" ht="31.5" x14ac:dyDescent="0.25">
      <c r="A390" s="226" t="s">
        <v>2314</v>
      </c>
      <c r="B390" s="226" t="s">
        <v>2315</v>
      </c>
      <c r="C390" s="227">
        <v>1</v>
      </c>
    </row>
    <row r="391" spans="1:3" ht="31.5" x14ac:dyDescent="0.25">
      <c r="A391" s="226" t="s">
        <v>2316</v>
      </c>
      <c r="B391" s="226" t="s">
        <v>2317</v>
      </c>
      <c r="C391" s="227">
        <v>1</v>
      </c>
    </row>
    <row r="392" spans="1:3" ht="31.5" x14ac:dyDescent="0.25">
      <c r="A392" s="226" t="s">
        <v>2318</v>
      </c>
      <c r="B392" s="226" t="s">
        <v>2319</v>
      </c>
      <c r="C392" s="227">
        <v>1</v>
      </c>
    </row>
    <row r="393" spans="1:3" ht="31.5" x14ac:dyDescent="0.25">
      <c r="A393" s="226" t="s">
        <v>2320</v>
      </c>
      <c r="B393" s="226" t="s">
        <v>2321</v>
      </c>
      <c r="C393" s="227">
        <v>1</v>
      </c>
    </row>
    <row r="394" spans="1:3" ht="31.5" x14ac:dyDescent="0.25">
      <c r="A394" s="226" t="s">
        <v>2361</v>
      </c>
      <c r="B394" s="226" t="s">
        <v>2362</v>
      </c>
      <c r="C394" s="227">
        <v>1</v>
      </c>
    </row>
    <row r="395" spans="1:3" ht="31.5" x14ac:dyDescent="0.25">
      <c r="A395" s="226" t="s">
        <v>2363</v>
      </c>
      <c r="B395" s="226" t="s">
        <v>2364</v>
      </c>
      <c r="C395" s="227">
        <v>1</v>
      </c>
    </row>
    <row r="396" spans="1:3" ht="31.5" x14ac:dyDescent="0.25">
      <c r="A396" s="226" t="s">
        <v>2365</v>
      </c>
      <c r="B396" s="226" t="s">
        <v>2366</v>
      </c>
      <c r="C396" s="227">
        <v>1</v>
      </c>
    </row>
    <row r="397" spans="1:3" ht="31.5" x14ac:dyDescent="0.25">
      <c r="A397" s="226" t="s">
        <v>2367</v>
      </c>
      <c r="B397" s="226" t="s">
        <v>2368</v>
      </c>
      <c r="C397" s="227">
        <v>1</v>
      </c>
    </row>
    <row r="398" spans="1:3" ht="31.5" x14ac:dyDescent="0.25">
      <c r="A398" s="226" t="s">
        <v>2369</v>
      </c>
      <c r="B398" s="226" t="s">
        <v>2370</v>
      </c>
      <c r="C398" s="227">
        <v>1</v>
      </c>
    </row>
    <row r="399" spans="1:3" ht="15.75" x14ac:dyDescent="0.25">
      <c r="A399" s="226" t="s">
        <v>1137</v>
      </c>
      <c r="B399" s="226" t="s">
        <v>1138</v>
      </c>
      <c r="C399" s="227">
        <v>1</v>
      </c>
    </row>
    <row r="400" spans="1:3" ht="31.5" x14ac:dyDescent="0.25">
      <c r="A400" s="226" t="s">
        <v>2371</v>
      </c>
      <c r="B400" s="226" t="s">
        <v>2372</v>
      </c>
      <c r="C400" s="227">
        <v>1</v>
      </c>
    </row>
    <row r="401" spans="1:3" ht="31.5" x14ac:dyDescent="0.25">
      <c r="A401" s="226" t="s">
        <v>2373</v>
      </c>
      <c r="B401" s="226" t="s">
        <v>2374</v>
      </c>
      <c r="C401" s="227">
        <v>1</v>
      </c>
    </row>
    <row r="402" spans="1:3" ht="31.5" x14ac:dyDescent="0.25">
      <c r="A402" s="226" t="s">
        <v>2385</v>
      </c>
      <c r="B402" s="226" t="s">
        <v>2386</v>
      </c>
      <c r="C402" s="227">
        <v>1</v>
      </c>
    </row>
    <row r="403" spans="1:3" ht="31.5" x14ac:dyDescent="0.25">
      <c r="A403" s="226" t="s">
        <v>2387</v>
      </c>
      <c r="B403" s="226" t="s">
        <v>2388</v>
      </c>
      <c r="C403" s="227">
        <v>1</v>
      </c>
    </row>
    <row r="404" spans="1:3" ht="31.5" x14ac:dyDescent="0.25">
      <c r="A404" s="226" t="s">
        <v>2389</v>
      </c>
      <c r="B404" s="226" t="s">
        <v>2390</v>
      </c>
      <c r="C404" s="227">
        <v>1</v>
      </c>
    </row>
    <row r="405" spans="1:3" ht="31.5" x14ac:dyDescent="0.25">
      <c r="A405" s="226" t="s">
        <v>2391</v>
      </c>
      <c r="B405" s="226" t="s">
        <v>2392</v>
      </c>
      <c r="C405" s="227">
        <v>1</v>
      </c>
    </row>
    <row r="406" spans="1:3" ht="31.5" x14ac:dyDescent="0.25">
      <c r="A406" s="226" t="s">
        <v>2393</v>
      </c>
      <c r="B406" s="226" t="s">
        <v>2394</v>
      </c>
      <c r="C406" s="227">
        <v>1</v>
      </c>
    </row>
    <row r="407" spans="1:3" ht="31.5" x14ac:dyDescent="0.25">
      <c r="A407" s="226" t="s">
        <v>2395</v>
      </c>
      <c r="B407" s="226" t="s">
        <v>2396</v>
      </c>
      <c r="C407" s="227">
        <v>1</v>
      </c>
    </row>
    <row r="408" spans="1:3" ht="31.5" x14ac:dyDescent="0.25">
      <c r="A408" s="226" t="s">
        <v>2397</v>
      </c>
      <c r="B408" s="226" t="s">
        <v>2398</v>
      </c>
      <c r="C408" s="227">
        <v>1</v>
      </c>
    </row>
    <row r="409" spans="1:3" ht="15.75" x14ac:dyDescent="0.25">
      <c r="A409" s="226" t="s">
        <v>1139</v>
      </c>
      <c r="B409" s="226" t="s">
        <v>1140</v>
      </c>
      <c r="C409" s="227">
        <v>1</v>
      </c>
    </row>
    <row r="410" spans="1:3" ht="15.75" x14ac:dyDescent="0.25">
      <c r="A410" s="226" t="s">
        <v>1141</v>
      </c>
      <c r="B410" s="226" t="s">
        <v>1142</v>
      </c>
      <c r="C410" s="227">
        <v>1</v>
      </c>
    </row>
    <row r="411" spans="1:3" ht="15.75" x14ac:dyDescent="0.25">
      <c r="A411" s="226" t="s">
        <v>1143</v>
      </c>
      <c r="B411" s="226" t="s">
        <v>1144</v>
      </c>
      <c r="C411" s="227">
        <v>1</v>
      </c>
    </row>
    <row r="412" spans="1:3" ht="15.75" x14ac:dyDescent="0.25">
      <c r="A412" s="226" t="s">
        <v>1145</v>
      </c>
      <c r="B412" s="226" t="s">
        <v>1146</v>
      </c>
      <c r="C412" s="227">
        <v>1</v>
      </c>
    </row>
    <row r="413" spans="1:3" ht="15.75" x14ac:dyDescent="0.25">
      <c r="A413" s="226" t="s">
        <v>1147</v>
      </c>
      <c r="B413" s="226" t="s">
        <v>1148</v>
      </c>
      <c r="C413" s="227">
        <v>1</v>
      </c>
    </row>
    <row r="414" spans="1:3" ht="15.75" x14ac:dyDescent="0.25">
      <c r="A414" s="226" t="s">
        <v>1149</v>
      </c>
      <c r="B414" s="226" t="s">
        <v>1150</v>
      </c>
      <c r="C414" s="227">
        <v>1</v>
      </c>
    </row>
    <row r="415" spans="1:3" ht="15.75" x14ac:dyDescent="0.25">
      <c r="A415" s="226" t="s">
        <v>1151</v>
      </c>
      <c r="B415" s="226" t="s">
        <v>1152</v>
      </c>
      <c r="C415" s="227">
        <v>1</v>
      </c>
    </row>
    <row r="416" spans="1:3" ht="15.75" x14ac:dyDescent="0.25">
      <c r="A416" s="226" t="s">
        <v>1153</v>
      </c>
      <c r="B416" s="226" t="s">
        <v>1154</v>
      </c>
      <c r="C416" s="227">
        <v>1</v>
      </c>
    </row>
    <row r="417" spans="1:3" ht="15.75" x14ac:dyDescent="0.25">
      <c r="A417" s="226" t="s">
        <v>1155</v>
      </c>
      <c r="B417" s="226" t="s">
        <v>1156</v>
      </c>
      <c r="C417" s="227">
        <v>1</v>
      </c>
    </row>
    <row r="418" spans="1:3" ht="15.75" x14ac:dyDescent="0.25">
      <c r="A418" s="226" t="s">
        <v>1157</v>
      </c>
      <c r="B418" s="226" t="s">
        <v>1158</v>
      </c>
      <c r="C418" s="227">
        <v>1</v>
      </c>
    </row>
    <row r="419" spans="1:3" ht="15.75" x14ac:dyDescent="0.25">
      <c r="A419" s="226" t="s">
        <v>1159</v>
      </c>
      <c r="B419" s="226" t="s">
        <v>1160</v>
      </c>
      <c r="C419" s="227">
        <v>1</v>
      </c>
    </row>
    <row r="420" spans="1:3" ht="15.75" x14ac:dyDescent="0.25">
      <c r="A420" s="226" t="s">
        <v>1161</v>
      </c>
      <c r="B420" s="226" t="s">
        <v>1162</v>
      </c>
      <c r="C420" s="227">
        <v>1</v>
      </c>
    </row>
    <row r="421" spans="1:3" ht="15.75" x14ac:dyDescent="0.25">
      <c r="A421" s="226" t="s">
        <v>1163</v>
      </c>
      <c r="B421" s="226" t="s">
        <v>1164</v>
      </c>
      <c r="C421" s="227">
        <v>1</v>
      </c>
    </row>
    <row r="422" spans="1:3" ht="15.75" x14ac:dyDescent="0.25">
      <c r="A422" s="226" t="s">
        <v>1165</v>
      </c>
      <c r="B422" s="226" t="s">
        <v>1166</v>
      </c>
      <c r="C422" s="227">
        <v>1</v>
      </c>
    </row>
    <row r="423" spans="1:3" ht="15.75" x14ac:dyDescent="0.25">
      <c r="A423" s="226" t="s">
        <v>1167</v>
      </c>
      <c r="B423" s="226" t="s">
        <v>1168</v>
      </c>
      <c r="C423" s="227">
        <v>1</v>
      </c>
    </row>
    <row r="424" spans="1:3" ht="15.75" x14ac:dyDescent="0.25">
      <c r="A424" s="226" t="s">
        <v>1169</v>
      </c>
      <c r="B424" s="226" t="s">
        <v>1170</v>
      </c>
      <c r="C424" s="227">
        <v>1</v>
      </c>
    </row>
    <row r="425" spans="1:3" ht="15.75" x14ac:dyDescent="0.25">
      <c r="A425" s="226" t="s">
        <v>1171</v>
      </c>
      <c r="B425" s="226" t="s">
        <v>1172</v>
      </c>
      <c r="C425" s="227">
        <v>1</v>
      </c>
    </row>
    <row r="426" spans="1:3" ht="15.75" x14ac:dyDescent="0.25">
      <c r="A426" s="226" t="s">
        <v>1173</v>
      </c>
      <c r="B426" s="226" t="s">
        <v>1174</v>
      </c>
      <c r="C426" s="227">
        <v>1</v>
      </c>
    </row>
    <row r="427" spans="1:3" ht="15.75" x14ac:dyDescent="0.25">
      <c r="A427" s="226" t="s">
        <v>1175</v>
      </c>
      <c r="B427" s="226" t="s">
        <v>1251</v>
      </c>
      <c r="C427" s="227">
        <v>1</v>
      </c>
    </row>
    <row r="428" spans="1:3" ht="15.75" x14ac:dyDescent="0.25">
      <c r="A428" s="226" t="s">
        <v>1176</v>
      </c>
      <c r="B428" s="226" t="s">
        <v>1177</v>
      </c>
      <c r="C428" s="227">
        <v>1</v>
      </c>
    </row>
    <row r="429" spans="1:3" ht="15.75" x14ac:dyDescent="0.25">
      <c r="A429" s="226" t="s">
        <v>1178</v>
      </c>
      <c r="B429" s="226" t="s">
        <v>1179</v>
      </c>
      <c r="C429" s="227">
        <v>1</v>
      </c>
    </row>
    <row r="430" spans="1:3" ht="15.75" x14ac:dyDescent="0.25">
      <c r="A430" s="226" t="s">
        <v>1180</v>
      </c>
      <c r="B430" s="226" t="s">
        <v>1181</v>
      </c>
      <c r="C430" s="227">
        <v>1</v>
      </c>
    </row>
    <row r="431" spans="1:3" ht="15.75" x14ac:dyDescent="0.25">
      <c r="A431" s="226" t="s">
        <v>1182</v>
      </c>
      <c r="B431" s="226" t="s">
        <v>1183</v>
      </c>
      <c r="C431" s="227">
        <v>1</v>
      </c>
    </row>
    <row r="432" spans="1:3" ht="15.75" x14ac:dyDescent="0.25">
      <c r="A432" s="226" t="s">
        <v>1184</v>
      </c>
      <c r="B432" s="226" t="s">
        <v>1185</v>
      </c>
      <c r="C432" s="227">
        <v>1</v>
      </c>
    </row>
    <row r="433" spans="1:3" ht="15.75" x14ac:dyDescent="0.25">
      <c r="A433" s="226" t="s">
        <v>1186</v>
      </c>
      <c r="B433" s="226" t="s">
        <v>1187</v>
      </c>
      <c r="C433" s="227">
        <v>1</v>
      </c>
    </row>
    <row r="434" spans="1:3" ht="15.75" x14ac:dyDescent="0.25">
      <c r="A434" s="226" t="s">
        <v>1188</v>
      </c>
      <c r="B434" s="226" t="s">
        <v>1189</v>
      </c>
      <c r="C434" s="227">
        <v>1</v>
      </c>
    </row>
    <row r="435" spans="1:3" ht="15.75" x14ac:dyDescent="0.25">
      <c r="A435" s="226" t="s">
        <v>1190</v>
      </c>
      <c r="B435" s="226" t="s">
        <v>1191</v>
      </c>
      <c r="C435" s="227">
        <v>1</v>
      </c>
    </row>
    <row r="436" spans="1:3" ht="15.75" x14ac:dyDescent="0.25">
      <c r="A436" s="226" t="s">
        <v>1192</v>
      </c>
      <c r="B436" s="226" t="s">
        <v>1193</v>
      </c>
      <c r="C436" s="227">
        <v>1</v>
      </c>
    </row>
    <row r="437" spans="1:3" ht="15.75" x14ac:dyDescent="0.25">
      <c r="A437" s="226" t="s">
        <v>1194</v>
      </c>
      <c r="B437" s="226" t="s">
        <v>1195</v>
      </c>
      <c r="C437" s="227">
        <v>1</v>
      </c>
    </row>
    <row r="438" spans="1:3" ht="15.75" x14ac:dyDescent="0.25">
      <c r="A438" s="226" t="s">
        <v>1196</v>
      </c>
      <c r="B438" s="226" t="s">
        <v>1252</v>
      </c>
      <c r="C438" s="227">
        <v>1</v>
      </c>
    </row>
    <row r="439" spans="1:3" ht="15.75" x14ac:dyDescent="0.25">
      <c r="A439" s="226" t="s">
        <v>1197</v>
      </c>
      <c r="B439" s="226" t="s">
        <v>1198</v>
      </c>
      <c r="C439" s="227">
        <v>1</v>
      </c>
    </row>
    <row r="440" spans="1:3" ht="15.75" x14ac:dyDescent="0.25">
      <c r="A440" s="226" t="s">
        <v>1199</v>
      </c>
      <c r="B440" s="226" t="s">
        <v>1200</v>
      </c>
      <c r="C440" s="227">
        <v>1</v>
      </c>
    </row>
    <row r="441" spans="1:3" ht="15.75" x14ac:dyDescent="0.25">
      <c r="A441" s="226" t="s">
        <v>1201</v>
      </c>
      <c r="B441" s="226" t="s">
        <v>1202</v>
      </c>
      <c r="C441" s="227">
        <v>1</v>
      </c>
    </row>
    <row r="442" spans="1:3" ht="15.75" x14ac:dyDescent="0.25">
      <c r="A442" s="226" t="s">
        <v>1203</v>
      </c>
      <c r="B442" s="226" t="s">
        <v>1204</v>
      </c>
      <c r="C442" s="227">
        <v>1</v>
      </c>
    </row>
    <row r="443" spans="1:3" ht="15.75" x14ac:dyDescent="0.25">
      <c r="A443" s="226" t="s">
        <v>1205</v>
      </c>
      <c r="B443" s="226" t="s">
        <v>1206</v>
      </c>
      <c r="C443" s="227">
        <v>1</v>
      </c>
    </row>
    <row r="444" spans="1:3" ht="15.75" x14ac:dyDescent="0.25">
      <c r="A444" s="226" t="s">
        <v>1207</v>
      </c>
      <c r="B444" s="226" t="s">
        <v>1208</v>
      </c>
      <c r="C444" s="227">
        <v>1</v>
      </c>
    </row>
    <row r="445" spans="1:3" ht="15.75" x14ac:dyDescent="0.25">
      <c r="A445" s="226" t="s">
        <v>1209</v>
      </c>
      <c r="B445" s="226" t="s">
        <v>1210</v>
      </c>
      <c r="C445" s="227">
        <v>1</v>
      </c>
    </row>
    <row r="446" spans="1:3" ht="15.75" x14ac:dyDescent="0.25">
      <c r="A446" s="226" t="s">
        <v>1211</v>
      </c>
      <c r="B446" s="226" t="s">
        <v>1212</v>
      </c>
      <c r="C446" s="227">
        <v>1</v>
      </c>
    </row>
    <row r="447" spans="1:3" ht="15.75" x14ac:dyDescent="0.25">
      <c r="A447" s="226" t="s">
        <v>1213</v>
      </c>
      <c r="B447" s="226" t="s">
        <v>1214</v>
      </c>
      <c r="C447" s="227">
        <v>1</v>
      </c>
    </row>
    <row r="448" spans="1:3" ht="15.75" x14ac:dyDescent="0.25">
      <c r="A448" s="226" t="s">
        <v>1215</v>
      </c>
      <c r="B448" s="226" t="s">
        <v>1216</v>
      </c>
      <c r="C448" s="227">
        <v>1</v>
      </c>
    </row>
    <row r="449" spans="1:3" ht="15.75" x14ac:dyDescent="0.25">
      <c r="A449" s="226" t="s">
        <v>1217</v>
      </c>
      <c r="B449" s="226" t="s">
        <v>1218</v>
      </c>
      <c r="C449" s="227">
        <v>1</v>
      </c>
    </row>
    <row r="450" spans="1:3" ht="15.75" x14ac:dyDescent="0.25">
      <c r="A450" s="226" t="s">
        <v>1219</v>
      </c>
      <c r="B450" s="226" t="s">
        <v>1220</v>
      </c>
      <c r="C450" s="227">
        <v>5</v>
      </c>
    </row>
    <row r="451" spans="1:3" ht="15.75" x14ac:dyDescent="0.25">
      <c r="A451" s="226" t="s">
        <v>1221</v>
      </c>
      <c r="B451" s="226" t="s">
        <v>1222</v>
      </c>
      <c r="C451" s="227">
        <v>4</v>
      </c>
    </row>
    <row r="452" spans="1:3" ht="15.75" x14ac:dyDescent="0.25">
      <c r="A452" s="226" t="s">
        <v>1223</v>
      </c>
      <c r="B452" s="226" t="s">
        <v>1224</v>
      </c>
      <c r="C452" s="227">
        <v>1</v>
      </c>
    </row>
    <row r="453" spans="1:3" ht="15.75" x14ac:dyDescent="0.25">
      <c r="A453" s="226" t="s">
        <v>1225</v>
      </c>
      <c r="B453" s="226" t="s">
        <v>1226</v>
      </c>
      <c r="C453" s="227">
        <v>1</v>
      </c>
    </row>
    <row r="454" spans="1:3" ht="15.75" x14ac:dyDescent="0.25">
      <c r="A454" s="226" t="s">
        <v>1227</v>
      </c>
      <c r="B454" s="226" t="s">
        <v>1228</v>
      </c>
      <c r="C454" s="227">
        <v>1</v>
      </c>
    </row>
    <row r="455" spans="1:3" ht="15.75" x14ac:dyDescent="0.25">
      <c r="A455" s="226" t="s">
        <v>1229</v>
      </c>
      <c r="B455" s="226" t="s">
        <v>1230</v>
      </c>
      <c r="C455" s="227">
        <v>1</v>
      </c>
    </row>
    <row r="456" spans="1:3" ht="15.75" x14ac:dyDescent="0.25">
      <c r="A456" s="226" t="s">
        <v>1231</v>
      </c>
      <c r="B456" s="226" t="s">
        <v>1232</v>
      </c>
      <c r="C456" s="227">
        <v>1</v>
      </c>
    </row>
    <row r="457" spans="1:3" ht="15.75" x14ac:dyDescent="0.25">
      <c r="A457" s="226" t="s">
        <v>1233</v>
      </c>
      <c r="B457" s="226" t="s">
        <v>1234</v>
      </c>
      <c r="C457" s="227">
        <v>1</v>
      </c>
    </row>
    <row r="458" spans="1:3" ht="15.75" x14ac:dyDescent="0.25">
      <c r="A458" s="226" t="s">
        <v>1235</v>
      </c>
      <c r="B458" s="226" t="s">
        <v>1236</v>
      </c>
      <c r="C458" s="227">
        <v>1</v>
      </c>
    </row>
    <row r="459" spans="1:3" ht="15.75" x14ac:dyDescent="0.25">
      <c r="A459" s="226" t="s">
        <v>1237</v>
      </c>
      <c r="B459" s="226" t="s">
        <v>1238</v>
      </c>
      <c r="C459" s="227">
        <v>1</v>
      </c>
    </row>
    <row r="460" spans="1:3" ht="12.75" customHeight="1" x14ac:dyDescent="0.25">
      <c r="A460" s="226" t="s">
        <v>1253</v>
      </c>
      <c r="B460" s="226" t="s">
        <v>1254</v>
      </c>
      <c r="C460" s="227">
        <v>1</v>
      </c>
    </row>
    <row r="461" spans="1:3" ht="12.75" customHeight="1" x14ac:dyDescent="0.25">
      <c r="A461" s="226" t="s">
        <v>1255</v>
      </c>
      <c r="B461" s="226" t="s">
        <v>1256</v>
      </c>
      <c r="C461" s="227">
        <v>1</v>
      </c>
    </row>
    <row r="462" spans="1:3" ht="12.75" customHeight="1" x14ac:dyDescent="0.25">
      <c r="A462" s="226" t="s">
        <v>1257</v>
      </c>
      <c r="B462" s="226" t="s">
        <v>1258</v>
      </c>
      <c r="C462" s="227">
        <v>1</v>
      </c>
    </row>
    <row r="463" spans="1:3" ht="12.75" customHeight="1" x14ac:dyDescent="0.25">
      <c r="A463" s="226" t="s">
        <v>1259</v>
      </c>
      <c r="B463" s="226" t="s">
        <v>1260</v>
      </c>
      <c r="C463" s="227">
        <v>1</v>
      </c>
    </row>
    <row r="464" spans="1:3" ht="12.75" customHeight="1" x14ac:dyDescent="0.25">
      <c r="A464" s="226" t="s">
        <v>1261</v>
      </c>
      <c r="B464" s="226" t="s">
        <v>1262</v>
      </c>
      <c r="C464" s="227">
        <v>1</v>
      </c>
    </row>
    <row r="465" spans="1:3" ht="12.75" customHeight="1" x14ac:dyDescent="0.25">
      <c r="A465" s="226" t="s">
        <v>1263</v>
      </c>
      <c r="B465" s="226" t="s">
        <v>1264</v>
      </c>
      <c r="C465" s="227">
        <v>8</v>
      </c>
    </row>
    <row r="466" spans="1:3" ht="12.75" customHeight="1" x14ac:dyDescent="0.25">
      <c r="A466" s="226" t="s">
        <v>1265</v>
      </c>
      <c r="B466" s="226" t="s">
        <v>1266</v>
      </c>
      <c r="C466" s="227">
        <v>1</v>
      </c>
    </row>
    <row r="467" spans="1:3" ht="12.75" customHeight="1" x14ac:dyDescent="0.25">
      <c r="A467" s="226" t="s">
        <v>1267</v>
      </c>
      <c r="B467" s="226" t="s">
        <v>1268</v>
      </c>
      <c r="C467" s="227">
        <v>1</v>
      </c>
    </row>
    <row r="468" spans="1:3" ht="12.75" customHeight="1" x14ac:dyDescent="0.25">
      <c r="A468" s="226" t="s">
        <v>1269</v>
      </c>
      <c r="B468" s="226" t="s">
        <v>1270</v>
      </c>
      <c r="C468" s="227">
        <v>1</v>
      </c>
    </row>
    <row r="469" spans="1:3" ht="12.75" customHeight="1" x14ac:dyDescent="0.25">
      <c r="A469" s="226" t="s">
        <v>1271</v>
      </c>
      <c r="B469" s="226" t="s">
        <v>1272</v>
      </c>
      <c r="C469" s="227">
        <v>1</v>
      </c>
    </row>
    <row r="470" spans="1:3" ht="12.75" customHeight="1" x14ac:dyDescent="0.25">
      <c r="A470" s="226" t="s">
        <v>1273</v>
      </c>
      <c r="B470" s="226" t="s">
        <v>1274</v>
      </c>
      <c r="C470" s="227">
        <v>1</v>
      </c>
    </row>
    <row r="471" spans="1:3" ht="12.75" customHeight="1" x14ac:dyDescent="0.25">
      <c r="A471" s="226" t="s">
        <v>1275</v>
      </c>
      <c r="B471" s="226" t="s">
        <v>1276</v>
      </c>
      <c r="C471" s="227">
        <v>1</v>
      </c>
    </row>
    <row r="472" spans="1:3" ht="12.75" customHeight="1" x14ac:dyDescent="0.25">
      <c r="A472" s="226" t="s">
        <v>1277</v>
      </c>
      <c r="B472" s="226" t="s">
        <v>1278</v>
      </c>
      <c r="C472" s="227">
        <v>1</v>
      </c>
    </row>
    <row r="473" spans="1:3" ht="12.75" customHeight="1" x14ac:dyDescent="0.25">
      <c r="A473" s="226" t="s">
        <v>1279</v>
      </c>
      <c r="B473" s="226" t="s">
        <v>1280</v>
      </c>
      <c r="C473" s="227">
        <v>1</v>
      </c>
    </row>
    <row r="474" spans="1:3" ht="12.75" customHeight="1" x14ac:dyDescent="0.25">
      <c r="A474" s="226" t="s">
        <v>1281</v>
      </c>
      <c r="B474" s="226" t="s">
        <v>1282</v>
      </c>
      <c r="C474" s="227">
        <v>1</v>
      </c>
    </row>
    <row r="475" spans="1:3" ht="12.75" customHeight="1" x14ac:dyDescent="0.25">
      <c r="A475" s="226" t="s">
        <v>1283</v>
      </c>
      <c r="B475" s="226" t="s">
        <v>1284</v>
      </c>
      <c r="C475" s="227">
        <v>1</v>
      </c>
    </row>
    <row r="476" spans="1:3" ht="12.75" customHeight="1" x14ac:dyDescent="0.25">
      <c r="A476" s="226" t="s">
        <v>1285</v>
      </c>
      <c r="B476" s="226" t="s">
        <v>1286</v>
      </c>
      <c r="C476" s="227">
        <v>1</v>
      </c>
    </row>
    <row r="477" spans="1:3" ht="12.75" customHeight="1" x14ac:dyDescent="0.25">
      <c r="A477" s="226" t="s">
        <v>1287</v>
      </c>
      <c r="B477" s="226" t="s">
        <v>1288</v>
      </c>
      <c r="C477" s="227">
        <v>1</v>
      </c>
    </row>
    <row r="478" spans="1:3" ht="12.75" customHeight="1" x14ac:dyDescent="0.25">
      <c r="A478" s="226" t="s">
        <v>1289</v>
      </c>
      <c r="B478" s="226" t="s">
        <v>1290</v>
      </c>
      <c r="C478" s="227">
        <v>1</v>
      </c>
    </row>
    <row r="479" spans="1:3" ht="12.75" customHeight="1" x14ac:dyDescent="0.25">
      <c r="A479" s="226" t="s">
        <v>1291</v>
      </c>
      <c r="B479" s="226" t="s">
        <v>1292</v>
      </c>
      <c r="C479" s="227">
        <v>1</v>
      </c>
    </row>
    <row r="480" spans="1:3" ht="12.75" customHeight="1" x14ac:dyDescent="0.25">
      <c r="A480" s="226" t="s">
        <v>1293</v>
      </c>
      <c r="B480" s="226" t="s">
        <v>1294</v>
      </c>
      <c r="C480" s="227">
        <v>1</v>
      </c>
    </row>
    <row r="481" spans="1:3" ht="12.75" customHeight="1" x14ac:dyDescent="0.25">
      <c r="A481" s="226" t="s">
        <v>1295</v>
      </c>
      <c r="B481" s="226" t="s">
        <v>1296</v>
      </c>
      <c r="C481" s="227">
        <v>1</v>
      </c>
    </row>
    <row r="482" spans="1:3" ht="12.75" customHeight="1" x14ac:dyDescent="0.25">
      <c r="A482" s="226" t="s">
        <v>1297</v>
      </c>
      <c r="B482" s="226" t="s">
        <v>1298</v>
      </c>
      <c r="C482" s="227">
        <v>1</v>
      </c>
    </row>
    <row r="483" spans="1:3" ht="12.75" customHeight="1" x14ac:dyDescent="0.25">
      <c r="A483" s="226" t="s">
        <v>1299</v>
      </c>
      <c r="B483" s="226" t="s">
        <v>1300</v>
      </c>
      <c r="C483" s="227">
        <v>1</v>
      </c>
    </row>
    <row r="484" spans="1:3" ht="12.75" customHeight="1" x14ac:dyDescent="0.25">
      <c r="A484" s="226" t="s">
        <v>1301</v>
      </c>
      <c r="B484" s="226" t="s">
        <v>1302</v>
      </c>
      <c r="C484" s="227">
        <v>1</v>
      </c>
    </row>
    <row r="485" spans="1:3" ht="12.75" customHeight="1" x14ac:dyDescent="0.25">
      <c r="A485" s="226" t="s">
        <v>1303</v>
      </c>
      <c r="B485" s="226" t="s">
        <v>1304</v>
      </c>
      <c r="C485" s="227">
        <v>1</v>
      </c>
    </row>
    <row r="486" spans="1:3" ht="12.75" customHeight="1" x14ac:dyDescent="0.25">
      <c r="A486" s="226" t="s">
        <v>1305</v>
      </c>
      <c r="B486" s="226" t="s">
        <v>1306</v>
      </c>
      <c r="C486" s="227">
        <v>1</v>
      </c>
    </row>
    <row r="487" spans="1:3" ht="12.75" customHeight="1" x14ac:dyDescent="0.25">
      <c r="A487" s="226" t="s">
        <v>1307</v>
      </c>
      <c r="B487" s="226" t="s">
        <v>1308</v>
      </c>
      <c r="C487" s="227">
        <v>1</v>
      </c>
    </row>
    <row r="488" spans="1:3" ht="12.75" customHeight="1" x14ac:dyDescent="0.25">
      <c r="A488" s="226" t="s">
        <v>1309</v>
      </c>
      <c r="B488" s="226" t="s">
        <v>1310</v>
      </c>
      <c r="C488" s="227">
        <v>1</v>
      </c>
    </row>
    <row r="489" spans="1:3" ht="12.75" customHeight="1" x14ac:dyDescent="0.25">
      <c r="A489" s="226" t="s">
        <v>1817</v>
      </c>
      <c r="B489" s="226" t="s">
        <v>1818</v>
      </c>
      <c r="C489" s="227">
        <v>1</v>
      </c>
    </row>
    <row r="490" spans="1:3" ht="12.75" customHeight="1" x14ac:dyDescent="0.25">
      <c r="A490" s="226" t="s">
        <v>1239</v>
      </c>
      <c r="B490" s="226" t="s">
        <v>1240</v>
      </c>
      <c r="C490" s="227">
        <v>1</v>
      </c>
    </row>
    <row r="491" spans="1:3" ht="12.75" customHeight="1" x14ac:dyDescent="0.25">
      <c r="A491" s="226" t="s">
        <v>1241</v>
      </c>
      <c r="B491" s="226" t="s">
        <v>1242</v>
      </c>
      <c r="C491" s="227">
        <v>1</v>
      </c>
    </row>
    <row r="492" spans="1:3" ht="12.75" customHeight="1" x14ac:dyDescent="0.25">
      <c r="A492" s="226" t="s">
        <v>1243</v>
      </c>
      <c r="B492" s="226" t="s">
        <v>1244</v>
      </c>
      <c r="C492" s="227">
        <v>1</v>
      </c>
    </row>
    <row r="493" spans="1:3" ht="12.75" customHeight="1" x14ac:dyDescent="0.25">
      <c r="A493" s="226" t="s">
        <v>1245</v>
      </c>
      <c r="B493" s="226" t="s">
        <v>1246</v>
      </c>
      <c r="C493" s="227">
        <v>1</v>
      </c>
    </row>
    <row r="494" spans="1:3" ht="12.75" customHeight="1" x14ac:dyDescent="0.25">
      <c r="A494" s="226" t="s">
        <v>1819</v>
      </c>
      <c r="B494" s="226" t="s">
        <v>1820</v>
      </c>
      <c r="C494" s="227">
        <v>1</v>
      </c>
    </row>
    <row r="495" spans="1:3" ht="12.75" customHeight="1" x14ac:dyDescent="0.25">
      <c r="A495" s="226" t="s">
        <v>1821</v>
      </c>
      <c r="B495" s="226" t="s">
        <v>1822</v>
      </c>
      <c r="C495" s="227">
        <v>1</v>
      </c>
    </row>
    <row r="496" spans="1:3" ht="12.75" customHeight="1" x14ac:dyDescent="0.25">
      <c r="A496" s="226" t="s">
        <v>1823</v>
      </c>
      <c r="B496" s="226" t="s">
        <v>1824</v>
      </c>
      <c r="C496" s="227">
        <v>1</v>
      </c>
    </row>
    <row r="497" spans="1:3" ht="12.75" customHeight="1" x14ac:dyDescent="0.25">
      <c r="A497" s="226" t="s">
        <v>1825</v>
      </c>
      <c r="B497" s="226" t="s">
        <v>1826</v>
      </c>
      <c r="C497" s="227">
        <v>1</v>
      </c>
    </row>
    <row r="498" spans="1:3" ht="12.75" customHeight="1" x14ac:dyDescent="0.25">
      <c r="A498" s="226" t="s">
        <v>1827</v>
      </c>
      <c r="B498" s="226" t="s">
        <v>1828</v>
      </c>
      <c r="C498" s="227">
        <v>1</v>
      </c>
    </row>
    <row r="499" spans="1:3" ht="12.75" customHeight="1" x14ac:dyDescent="0.25">
      <c r="A499" s="226" t="s">
        <v>1829</v>
      </c>
      <c r="B499" s="226" t="s">
        <v>1830</v>
      </c>
      <c r="C499" s="227">
        <v>1</v>
      </c>
    </row>
    <row r="500" spans="1:3" ht="12.75" customHeight="1" x14ac:dyDescent="0.25">
      <c r="A500" s="226" t="s">
        <v>1831</v>
      </c>
      <c r="B500" s="226" t="s">
        <v>1832</v>
      </c>
      <c r="C500" s="227">
        <v>1</v>
      </c>
    </row>
    <row r="501" spans="1:3" ht="12.75" customHeight="1" x14ac:dyDescent="0.25">
      <c r="A501" s="226" t="s">
        <v>1833</v>
      </c>
      <c r="B501" s="226" t="s">
        <v>1834</v>
      </c>
      <c r="C501" s="227">
        <v>1</v>
      </c>
    </row>
    <row r="502" spans="1:3" ht="12.75" customHeight="1" x14ac:dyDescent="0.25">
      <c r="A502" s="226" t="s">
        <v>1835</v>
      </c>
      <c r="B502" s="226" t="s">
        <v>1836</v>
      </c>
      <c r="C502" s="22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A7647-C481-4E5C-9BDE-ADA07B709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BE6D16-69CD-4FE8-9AED-56717A384D7E}">
  <ds:schemaRefs>
    <ds:schemaRef ds:uri="http://schemas.microsoft.com/sharepoint/v3/contenttype/forms"/>
  </ds:schemaRefs>
</ds:datastoreItem>
</file>

<file path=customXml/itemProps3.xml><?xml version="1.0" encoding="utf-8"?>
<ds:datastoreItem xmlns:ds="http://schemas.openxmlformats.org/officeDocument/2006/customXml" ds:itemID="{90771716-3979-461E-863F-FC11DA19F07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Dashboard</vt:lpstr>
      <vt:lpstr>Results</vt:lpstr>
      <vt:lpstr>Instructions</vt:lpstr>
      <vt:lpstr>ESXI6.0 Test Cases </vt:lpstr>
      <vt:lpstr>ESXI6.5 Test Cases</vt:lpstr>
      <vt:lpstr>ESXI6.7 Test Cases</vt:lpstr>
      <vt:lpstr>Change Log</vt:lpstr>
      <vt:lpstr>Issue Code Table</vt:lpstr>
      <vt:lpstr>'Change Log'!Print_Area</vt:lpstr>
      <vt:lpstr>Dashboard!Print_Area</vt:lpstr>
      <vt:lpstr>Instructions!Print_Area</vt:lpstr>
      <vt:lpstr>Results!Print_Area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dc:description>
  <cp:lastModifiedBy>Department of Treasury</cp:lastModifiedBy>
  <cp:lastPrinted>2013-02-15T20:02:00Z</cp:lastPrinted>
  <dcterms:created xsi:type="dcterms:W3CDTF">2012-09-21T14:43:24Z</dcterms:created>
  <dcterms:modified xsi:type="dcterms:W3CDTF">2021-04-06T20:54:18Z</dcterms:modified>
  <cp:category>security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