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d88pb\Documents\Safeguard\Method\Updated SCSEM package 09-30-2021\SCSEM Package 09302021\Database\"/>
    </mc:Choice>
  </mc:AlternateContent>
  <xr:revisionPtr revIDLastSave="0" documentId="13_ncr:1_{BD82EC53-E29A-4032-8008-734066FC96BC}" xr6:coauthVersionLast="47" xr6:coauthVersionMax="47" xr10:uidLastSave="{00000000-0000-0000-0000-000000000000}"/>
  <bookViews>
    <workbookView xWindow="-110" yWindow="-110" windowWidth="19420" windowHeight="10420" tabRatio="850" xr2:uid="{00000000-000D-0000-FFFF-FFFF00000000}"/>
  </bookViews>
  <sheets>
    <sheet name="Dashboard" sheetId="5" r:id="rId1"/>
    <sheet name="Instructions" sheetId="7" r:id="rId2"/>
    <sheet name="Results" sheetId="6" r:id="rId3"/>
    <sheet name="Gen Test Cases" sheetId="10" r:id="rId4"/>
    <sheet name="Oracle 12 RDBMS Test Cases" sheetId="14" r:id="rId5"/>
    <sheet name="Oracle 18 RDBMS Test Cases" sheetId="12" r:id="rId6"/>
    <sheet name="Oracle 19 RDBMS Test Cases" sheetId="13" r:id="rId7"/>
    <sheet name="UNIX or Linux Host Test Cases" sheetId="3" r:id="rId8"/>
    <sheet name="Windows Host Test Cases" sheetId="4" r:id="rId9"/>
    <sheet name="Change Log" sheetId="8" r:id="rId10"/>
    <sheet name="Issue Code Table" sheetId="11" r:id="rId11"/>
  </sheets>
  <definedNames>
    <definedName name="_xlnm._FilterDatabase" localSheetId="3" hidden="1">'Gen Test Cases'!$A$2:$O$26</definedName>
    <definedName name="_xlnm._FilterDatabase" localSheetId="10" hidden="1">'Issue Code Table'!$A$1:$D$502</definedName>
    <definedName name="_xlnm._FilterDatabase" localSheetId="4" hidden="1">'Oracle 12 RDBMS Test Cases'!$A$2:$O$84</definedName>
    <definedName name="_xlnm._FilterDatabase" localSheetId="5" hidden="1">'Oracle 18 RDBMS Test Cases'!$A$2:$O$82</definedName>
    <definedName name="_xlnm._FilterDatabase" localSheetId="6" hidden="1">'Oracle 19 RDBMS Test Cases'!$A$2:$AC$81</definedName>
    <definedName name="_xlnm._FilterDatabase" localSheetId="7" hidden="1">'UNIX or Linux Host Test Cases'!$A$2:$Q$6</definedName>
    <definedName name="_xlnm._FilterDatabase" localSheetId="8" hidden="1">'Windows Host Test Cases'!$A$2:$S$6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 i="14" l="1"/>
  <c r="AA25" i="10" l="1"/>
  <c r="D108" i="6"/>
  <c r="B70" i="6"/>
  <c r="C70" i="6"/>
  <c r="O70" i="6"/>
  <c r="M70" i="6"/>
  <c r="O32" i="6" l="1"/>
  <c r="M32" i="6"/>
  <c r="E32" i="6"/>
  <c r="D32" i="6"/>
  <c r="C32" i="6"/>
  <c r="B32" i="6"/>
  <c r="O13" i="6"/>
  <c r="M13" i="6"/>
  <c r="E13" i="6"/>
  <c r="D13" i="6"/>
  <c r="C13" i="6"/>
  <c r="B13" i="6"/>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4" i="3"/>
  <c r="AA5" i="3"/>
  <c r="AA6" i="3"/>
  <c r="AA4" i="12"/>
  <c r="AA5" i="12"/>
  <c r="AA6"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71" i="12"/>
  <c r="AA72" i="12"/>
  <c r="AA73" i="12"/>
  <c r="AA74" i="12"/>
  <c r="AA75" i="12"/>
  <c r="AA76" i="12"/>
  <c r="AA77" i="12"/>
  <c r="AA78" i="12"/>
  <c r="AA79" i="12"/>
  <c r="AA80" i="12"/>
  <c r="AA81" i="12"/>
  <c r="AA82" i="12"/>
  <c r="AA3" i="12"/>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3" i="13"/>
  <c r="O108" i="6" l="1"/>
  <c r="M108" i="6"/>
  <c r="E108" i="6"/>
  <c r="C108" i="6"/>
  <c r="B108" i="6"/>
  <c r="O89" i="6"/>
  <c r="M89" i="6"/>
  <c r="E89" i="6"/>
  <c r="D89" i="6"/>
  <c r="B89" i="6"/>
  <c r="C89" i="6"/>
  <c r="E70" i="6"/>
  <c r="D70" i="6"/>
  <c r="K117" i="6"/>
  <c r="K116" i="6"/>
  <c r="K113" i="6"/>
  <c r="K112" i="6"/>
  <c r="K98" i="6"/>
  <c r="K97" i="6"/>
  <c r="K94" i="6"/>
  <c r="K93" i="6"/>
  <c r="O51" i="6"/>
  <c r="M51" i="6"/>
  <c r="E51" i="6"/>
  <c r="D51" i="6"/>
  <c r="C51" i="6"/>
  <c r="B51" i="6"/>
  <c r="N108" i="6" l="1"/>
  <c r="J112" i="6" s="1"/>
  <c r="F108" i="6"/>
  <c r="N89" i="6"/>
  <c r="J93" i="6" s="1"/>
  <c r="F89" i="6"/>
  <c r="K79" i="6" l="1"/>
  <c r="K78" i="6"/>
  <c r="K75" i="6"/>
  <c r="K74" i="6"/>
  <c r="K60" i="6"/>
  <c r="K59" i="6"/>
  <c r="K56" i="6"/>
  <c r="K55" i="6"/>
  <c r="N51" i="6" l="1"/>
  <c r="J55" i="6" s="1"/>
  <c r="N70" i="6"/>
  <c r="J74" i="6" s="1"/>
  <c r="F70" i="6"/>
  <c r="F51" i="6"/>
  <c r="AA4" i="10" l="1"/>
  <c r="AA5" i="10"/>
  <c r="AA6" i="10"/>
  <c r="AA7" i="10"/>
  <c r="AA8" i="10"/>
  <c r="AA9" i="10"/>
  <c r="AA10" i="10"/>
  <c r="AA11" i="10"/>
  <c r="AA12" i="10"/>
  <c r="AA13" i="10"/>
  <c r="AA14" i="10"/>
  <c r="AA15" i="10"/>
  <c r="AA16" i="10"/>
  <c r="AA17" i="10"/>
  <c r="AA18" i="10"/>
  <c r="AA19" i="10"/>
  <c r="AA20" i="10"/>
  <c r="AA21" i="10"/>
  <c r="AA22" i="10"/>
  <c r="AA23" i="10"/>
  <c r="AA24" i="10"/>
  <c r="AA26" i="10"/>
  <c r="AA3" i="3" l="1"/>
  <c r="AA4" i="4"/>
  <c r="AA5" i="4"/>
  <c r="AA6" i="4"/>
  <c r="AA3" i="4"/>
  <c r="AA3" i="10"/>
  <c r="K41" i="6"/>
  <c r="K40" i="6"/>
  <c r="K37" i="6"/>
  <c r="K36" i="6"/>
  <c r="K22" i="6"/>
  <c r="K21" i="6"/>
  <c r="K18" i="6"/>
  <c r="K17" i="6"/>
  <c r="F13" i="6"/>
  <c r="C94" i="6" l="1"/>
  <c r="C98" i="6"/>
  <c r="C100" i="6"/>
  <c r="C95" i="6"/>
  <c r="C99" i="6"/>
  <c r="C96" i="6"/>
  <c r="C97" i="6"/>
  <c r="E37" i="6"/>
  <c r="E41" i="6"/>
  <c r="E18" i="6"/>
  <c r="E22" i="6"/>
  <c r="E38" i="6"/>
  <c r="E42" i="6"/>
  <c r="E19" i="6"/>
  <c r="E23" i="6"/>
  <c r="E39" i="6"/>
  <c r="E43" i="6"/>
  <c r="E20" i="6"/>
  <c r="E24" i="6"/>
  <c r="E40" i="6"/>
  <c r="E36" i="6"/>
  <c r="E21" i="6"/>
  <c r="E17" i="6"/>
  <c r="D37" i="6"/>
  <c r="D41" i="6"/>
  <c r="D40" i="6"/>
  <c r="D38" i="6"/>
  <c r="D42" i="6"/>
  <c r="D39" i="6"/>
  <c r="D43" i="6"/>
  <c r="C37" i="6"/>
  <c r="C41" i="6"/>
  <c r="C43" i="6"/>
  <c r="C38" i="6"/>
  <c r="C42" i="6"/>
  <c r="C39" i="6"/>
  <c r="C40" i="6"/>
  <c r="D17" i="6"/>
  <c r="F113" i="6"/>
  <c r="F117" i="6"/>
  <c r="F114" i="6"/>
  <c r="F118" i="6"/>
  <c r="F115" i="6"/>
  <c r="F119" i="6"/>
  <c r="F116" i="6"/>
  <c r="F112" i="6"/>
  <c r="E112" i="6"/>
  <c r="E113" i="6" s="1"/>
  <c r="E114" i="6" s="1"/>
  <c r="E115" i="6" s="1"/>
  <c r="E116" i="6" s="1"/>
  <c r="E117" i="6" s="1"/>
  <c r="E118" i="6" s="1"/>
  <c r="E119" i="6" s="1"/>
  <c r="F75" i="6"/>
  <c r="F79" i="6"/>
  <c r="F76" i="6"/>
  <c r="F80" i="6"/>
  <c r="F77" i="6"/>
  <c r="F81" i="6"/>
  <c r="F78" i="6"/>
  <c r="F82" i="6"/>
  <c r="E75" i="6"/>
  <c r="E79" i="6"/>
  <c r="E76" i="6"/>
  <c r="E80" i="6"/>
  <c r="E77" i="6"/>
  <c r="E81" i="6"/>
  <c r="E78" i="6"/>
  <c r="E82" i="6"/>
  <c r="D75" i="6"/>
  <c r="D79" i="6"/>
  <c r="D76" i="6"/>
  <c r="D80" i="6"/>
  <c r="D77" i="6"/>
  <c r="D81" i="6"/>
  <c r="D78" i="6"/>
  <c r="C75" i="6"/>
  <c r="C79" i="6"/>
  <c r="C76" i="6"/>
  <c r="C80" i="6"/>
  <c r="C77" i="6"/>
  <c r="C81" i="6"/>
  <c r="C78" i="6"/>
  <c r="C74" i="6"/>
  <c r="E74" i="6"/>
  <c r="D74" i="6"/>
  <c r="F74" i="6"/>
  <c r="D36" i="6"/>
  <c r="F37" i="6"/>
  <c r="F41" i="6"/>
  <c r="F38" i="6"/>
  <c r="F42" i="6"/>
  <c r="F39" i="6"/>
  <c r="F43" i="6"/>
  <c r="F40" i="6"/>
  <c r="F36" i="6"/>
  <c r="C36" i="6"/>
  <c r="F18" i="6"/>
  <c r="F22" i="6"/>
  <c r="F19" i="6"/>
  <c r="F23" i="6"/>
  <c r="F20" i="6"/>
  <c r="F24" i="6"/>
  <c r="F21" i="6"/>
  <c r="D18" i="6"/>
  <c r="I18" i="6" s="1"/>
  <c r="D22" i="6"/>
  <c r="D19" i="6"/>
  <c r="I19" i="6" s="1"/>
  <c r="D23" i="6"/>
  <c r="I23" i="6" s="1"/>
  <c r="D21" i="6"/>
  <c r="I21" i="6" s="1"/>
  <c r="D20" i="6"/>
  <c r="I20" i="6" s="1"/>
  <c r="D24" i="6"/>
  <c r="I24" i="6" s="1"/>
  <c r="C18" i="6"/>
  <c r="C22" i="6"/>
  <c r="C19" i="6"/>
  <c r="C23" i="6"/>
  <c r="C21" i="6"/>
  <c r="C20" i="6"/>
  <c r="C24" i="6"/>
  <c r="F17" i="6"/>
  <c r="C17" i="6"/>
  <c r="F93" i="6"/>
  <c r="D99" i="6"/>
  <c r="I99" i="6" s="1"/>
  <c r="C115" i="6"/>
  <c r="H115" i="6" s="1"/>
  <c r="E94" i="6"/>
  <c r="C112" i="6"/>
  <c r="H112" i="6" s="1"/>
  <c r="E99" i="6"/>
  <c r="D93" i="6"/>
  <c r="I93" i="6" s="1"/>
  <c r="F100" i="6"/>
  <c r="D98" i="6"/>
  <c r="I98" i="6" s="1"/>
  <c r="C114" i="6"/>
  <c r="H114" i="6" s="1"/>
  <c r="E97" i="6"/>
  <c r="C119" i="6"/>
  <c r="E98" i="6"/>
  <c r="F95" i="6"/>
  <c r="D97" i="6"/>
  <c r="I97" i="6" s="1"/>
  <c r="C113" i="6"/>
  <c r="H113" i="6" s="1"/>
  <c r="E96" i="6"/>
  <c r="C118" i="6"/>
  <c r="E93" i="6"/>
  <c r="F94" i="6"/>
  <c r="D96" i="6"/>
  <c r="I96" i="6" s="1"/>
  <c r="D112" i="6"/>
  <c r="F99" i="6"/>
  <c r="C93" i="6"/>
  <c r="C117" i="6"/>
  <c r="E100" i="6"/>
  <c r="F97" i="6"/>
  <c r="D95" i="6"/>
  <c r="I95" i="6" s="1"/>
  <c r="F98" i="6"/>
  <c r="D100" i="6"/>
  <c r="I100" i="6" s="1"/>
  <c r="C116" i="6"/>
  <c r="H116" i="6" s="1"/>
  <c r="E95" i="6"/>
  <c r="F96" i="6"/>
  <c r="D94" i="6"/>
  <c r="I94" i="6" s="1"/>
  <c r="E58" i="6"/>
  <c r="C56" i="6"/>
  <c r="C61" i="6"/>
  <c r="F58" i="6"/>
  <c r="F55" i="6"/>
  <c r="C55" i="6"/>
  <c r="F59" i="6"/>
  <c r="D59" i="6"/>
  <c r="F60" i="6"/>
  <c r="D60" i="6"/>
  <c r="E62" i="6"/>
  <c r="C60" i="6"/>
  <c r="E55" i="6"/>
  <c r="F62" i="6"/>
  <c r="C58" i="6"/>
  <c r="E56" i="6"/>
  <c r="E57" i="6"/>
  <c r="D55" i="6"/>
  <c r="F61" i="6"/>
  <c r="D61" i="6"/>
  <c r="C57" i="6"/>
  <c r="D62" i="6"/>
  <c r="C59" i="6"/>
  <c r="F56" i="6"/>
  <c r="D56" i="6"/>
  <c r="F57" i="6"/>
  <c r="D57" i="6"/>
  <c r="D58" i="6"/>
  <c r="E59" i="6"/>
  <c r="C62" i="6"/>
  <c r="H117" i="6"/>
  <c r="E60" i="6"/>
  <c r="E61" i="6"/>
  <c r="N32" i="6"/>
  <c r="J36" i="6" s="1"/>
  <c r="N13" i="6"/>
  <c r="J17" i="6" s="1"/>
  <c r="I43" i="6"/>
  <c r="I17" i="6"/>
  <c r="I41" i="6"/>
  <c r="J21" i="6"/>
  <c r="I22" i="6"/>
  <c r="I39" i="6"/>
  <c r="I36" i="6"/>
  <c r="I38" i="6"/>
  <c r="I40" i="6"/>
  <c r="I37" i="6"/>
  <c r="I42" i="6"/>
  <c r="J40" i="6"/>
  <c r="F32" i="6"/>
  <c r="H93" i="6" l="1"/>
  <c r="H118" i="6"/>
  <c r="H119" i="6"/>
  <c r="H22" i="6"/>
  <c r="H17" i="6"/>
  <c r="I112" i="6"/>
  <c r="D113" i="6"/>
  <c r="H98" i="6"/>
  <c r="H97" i="6"/>
  <c r="H36" i="6"/>
  <c r="H38" i="6"/>
  <c r="H99" i="6"/>
  <c r="H37" i="6"/>
  <c r="H40" i="6"/>
  <c r="H24" i="6"/>
  <c r="H95" i="6"/>
  <c r="H100" i="6"/>
  <c r="H94" i="6"/>
  <c r="H96" i="6"/>
  <c r="H18" i="6"/>
  <c r="H23" i="6"/>
  <c r="H20" i="6"/>
  <c r="H39" i="6"/>
  <c r="H43" i="6"/>
  <c r="H42" i="6"/>
  <c r="H21" i="6"/>
  <c r="H41" i="6"/>
  <c r="H19" i="6"/>
  <c r="D101" i="6" l="1"/>
  <c r="G89" i="6" s="1"/>
  <c r="D114" i="6"/>
  <c r="D115" i="6" s="1"/>
  <c r="D116" i="6" s="1"/>
  <c r="D117" i="6" s="1"/>
  <c r="D118" i="6" s="1"/>
  <c r="D119" i="6" s="1"/>
  <c r="I113" i="6"/>
  <c r="D25" i="6"/>
  <c r="G13" i="6" s="1"/>
  <c r="D44" i="6"/>
  <c r="G32" i="6" s="1"/>
  <c r="I114" i="6" l="1"/>
  <c r="I115" i="6"/>
  <c r="I77" i="6"/>
  <c r="I58" i="6"/>
  <c r="I78" i="6"/>
  <c r="H80" i="6"/>
  <c r="H61" i="6"/>
  <c r="I75" i="6"/>
  <c r="I56" i="6"/>
  <c r="I57" i="6"/>
  <c r="I80" i="6"/>
  <c r="H76" i="6"/>
  <c r="I74" i="6"/>
  <c r="I55" i="6"/>
  <c r="I76" i="6"/>
  <c r="I60" i="6"/>
  <c r="H56" i="6"/>
  <c r="I81" i="6"/>
  <c r="H77" i="6"/>
  <c r="I62" i="6"/>
  <c r="H58" i="6"/>
  <c r="I61" i="6"/>
  <c r="I79" i="6"/>
  <c r="I59" i="6"/>
  <c r="H55" i="6"/>
  <c r="H60" i="6"/>
  <c r="I116" i="6" l="1"/>
  <c r="H78" i="6"/>
  <c r="H79" i="6"/>
  <c r="H59" i="6"/>
  <c r="H75" i="6"/>
  <c r="H57" i="6"/>
  <c r="H81" i="6"/>
  <c r="H62" i="6"/>
  <c r="H74" i="6"/>
  <c r="D63" i="6" l="1"/>
  <c r="G51" i="6" s="1"/>
  <c r="I117" i="6"/>
  <c r="D82" i="6"/>
  <c r="G70" i="6" s="1"/>
  <c r="I119" i="6" l="1"/>
  <c r="I118" i="6"/>
  <c r="D120" i="6" l="1"/>
  <c r="G108" i="6" s="1"/>
</calcChain>
</file>

<file path=xl/sharedStrings.xml><?xml version="1.0" encoding="utf-8"?>
<sst xmlns="http://schemas.openxmlformats.org/spreadsheetml/2006/main" count="6226" uniqueCount="2666">
  <si>
    <t>Internal Revenue Service</t>
  </si>
  <si>
    <t>Office of Safeguards</t>
  </si>
  <si>
    <t xml:space="preserve"> ▪ SCSEM Subject: Oracle 12c, 18c, and 19c</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</si>
  <si>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</si>
  <si>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</si>
  <si>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</si>
  <si>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</si>
  <si>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</si>
  <si>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</si>
  <si>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</si>
  <si>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</si>
  <si>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</si>
  <si>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</si>
  <si>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</si>
  <si>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</si>
  <si>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</si>
  <si>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</si>
  <si>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</si>
  <si>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</si>
  <si>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</si>
  <si>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</si>
  <si>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</si>
  <si>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</si>
  <si>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</si>
  <si>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</si>
  <si>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</si>
  <si>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</si>
  <si>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</si>
  <si>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</si>
  <si>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</si>
  <si>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</si>
  <si>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</si>
  <si>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Ignore fields below</t>
  </si>
  <si>
    <t>External</t>
  </si>
  <si>
    <t>Test (Automated SCAP &amp; Manual Test Cases)</t>
  </si>
  <si>
    <t>Stand-alone</t>
  </si>
  <si>
    <t>Test (Manual Test Cases Only)</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</si>
  <si>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</si>
  <si>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</si>
  <si>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</si>
  <si>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</si>
  <si>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</si>
  <si>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</si>
  <si>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</si>
  <si>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</si>
  <si>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</si>
  <si>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</si>
  <si>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</si>
  <si>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</si>
  <si>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</si>
  <si>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</si>
  <si>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</si>
  <si>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</si>
  <si>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</si>
  <si>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</si>
  <si>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</si>
  <si>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</si>
  <si>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</si>
  <si>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</si>
  <si>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</si>
  <si>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</si>
  <si>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</si>
  <si>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</si>
  <si>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</si>
  <si>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</si>
  <si>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</si>
  <si>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</si>
  <si>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</si>
  <si>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</si>
  <si>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</si>
  <si>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</si>
  <si>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</si>
  <si>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</si>
  <si>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</si>
  <si>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</si>
  <si>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</si>
  <si>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</si>
  <si>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</si>
  <si>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</si>
  <si>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</si>
  <si>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</si>
  <si>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</si>
  <si>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</si>
  <si>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Testing Results</t>
  </si>
  <si>
    <t>INSTRUCTIONS:</t>
  </si>
  <si>
    <t>The 'Info' status is provided for use by the tester during test execution to indicate more information is needed to complete the test.</t>
  </si>
  <si>
    <t>It is not an acceptable final test status, all test cases should be Pass, Fail or N/A at the conclusion of testing.</t>
  </si>
  <si>
    <t>1.  Linux Host with Oracle 12c RDBMS</t>
  </si>
  <si>
    <t>This table calculates all tests in the Generic, Oracle 12 RDBMS, and Linux Host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</si>
  <si>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</si>
  <si>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</si>
  <si>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</si>
  <si>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</si>
  <si>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</si>
  <si>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</si>
  <si>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</si>
  <si>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</si>
  <si>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</si>
  <si>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</si>
  <si>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</si>
  <si>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</si>
  <si>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</si>
  <si>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</si>
  <si>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</si>
  <si>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</si>
  <si>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</si>
  <si>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</si>
  <si>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</si>
  <si>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</si>
  <si>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</si>
  <si>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</si>
  <si>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Windows Host with Oracle 12c RDBMS</t>
  </si>
  <si>
    <t>This table calculates all tests in the Generic, Oracle 12 RDBMS, and Windows Host Tests Cases tabs.</t>
  </si>
  <si>
    <t>1.  Linux Host with Oracle 18c RDBMS</t>
  </si>
  <si>
    <t>This table calculates all tests in the Generic, Oracle 18 RDBMS, and Linux Host Tests Cases tabs.</t>
  </si>
  <si>
    <t>2. Windows Host with Oracle 18c RDBMS</t>
  </si>
  <si>
    <t>This table calculates all tests in the Generic, Oracle 18 RDBMS, and Windows Host Tests Cases tabs.</t>
  </si>
  <si>
    <t>1.  Linux Host with Oracle 19c RDBMS</t>
  </si>
  <si>
    <t>This table calculates all tests in the Generic, Oracle 19 RDBMS, and Linux Host Tests Cases tabs.</t>
  </si>
  <si>
    <t>2. Windows Host with Oracle 19c RDBMS</t>
  </si>
  <si>
    <t>This table calculates all tests in the Generic, Oracle 19 RDBMS, and Windows Host Tests Cases tabs.</t>
  </si>
  <si>
    <t>Test ID</t>
  </si>
  <si>
    <t>NIST ID</t>
  </si>
  <si>
    <t>NIST Control Name</t>
  </si>
  <si>
    <t>Test Method</t>
  </si>
  <si>
    <t>Description</t>
  </si>
  <si>
    <t>Test Procedures</t>
  </si>
  <si>
    <t>Expected Results</t>
  </si>
  <si>
    <t>Actual Results</t>
  </si>
  <si>
    <t>Status</t>
  </si>
  <si>
    <t>Notes/Evidence</t>
  </si>
  <si>
    <t>Criticality Rating</t>
  </si>
  <si>
    <t>Issue Code</t>
  </si>
  <si>
    <t>Issue Code Mapping</t>
  </si>
  <si>
    <t>Recommendation Statement</t>
  </si>
  <si>
    <t>CAP Statement</t>
  </si>
  <si>
    <t>Criticality Rating (Do Not Edit)</t>
  </si>
  <si>
    <t>ORAGEN-01</t>
  </si>
  <si>
    <t>SA-22</t>
  </si>
  <si>
    <t>Unsupported System Components</t>
  </si>
  <si>
    <t>Test (Manual)</t>
  </si>
  <si>
    <t>Verify that system maintenance is in place and the database is supported by the vendor.
Each organization responsible for the management of a database shall ensure that unsupported DBMS software is removed or upgraded to a supported version prior to a vendor dropping support.</t>
  </si>
  <si>
    <t>Determine if the database version is a supported release.  Refer to the vendors support website to verify that support for it has not expired.</t>
  </si>
  <si>
    <t>Support for the installed version has not expired.  Security updates or hot fixes are available to address any security flaws discovered.  
Oracle 11.2.0.1 - 11.2.0.3 is out of support. Oracle has offered extended support for 11.2.0.4 free until December 31, 2018 (with valid support contract). Extended support available for purchase through December 31, 2020.</t>
  </si>
  <si>
    <t>Oracle Database 12c EOL is following:
12.1 07/31/2022
12.2 03/31/2026</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</si>
  <si>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</si>
  <si>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</si>
  <si>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</si>
  <si>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Download the latest vendor supported patches or updates.</t>
  </si>
  <si>
    <t>To close this finding, please provide a screenshot showing the Oracle version number with the agency's CAP.</t>
  </si>
  <si>
    <t>ORAGEN-02</t>
  </si>
  <si>
    <t>SI-10</t>
  </si>
  <si>
    <t>Information Input Validation</t>
  </si>
  <si>
    <t>Determine mechanisms are in place to check the data input.</t>
  </si>
  <si>
    <t>Determine the mechanism(s) used to check data input to the database environment for completeness, accuracy and validity.</t>
  </si>
  <si>
    <t>Rules for checking the valid syntax of information system inputs (e.g., character set, length, numerical range, acceptable values) are in place to verify that inputs match specified definitions for format and content.
Data that does not match the required format and content are rejected.</t>
  </si>
  <si>
    <t>Limited</t>
  </si>
  <si>
    <t>HSI19</t>
  </si>
  <si>
    <t>HSI19: Data inputs are not being validated</t>
  </si>
  <si>
    <t>Configure the database so that there are mechanisms in place to check data input to the database environment for completeness, accuracy, and validity.</t>
  </si>
  <si>
    <t>ORAGEN-03</t>
  </si>
  <si>
    <t>AC-2</t>
  </si>
  <si>
    <t>Account Management</t>
  </si>
  <si>
    <t>Verify the agency has implemented an account management process for the Database.</t>
  </si>
  <si>
    <t>Interview the DBA (Database Administrator) to verify account management processes exist and are implemented for user and system account creation, termination, and expiration.</t>
  </si>
  <si>
    <t>An account management process exists and has been implemented for approving account access to the database under the agency defined authentication method.</t>
  </si>
  <si>
    <t>Significant</t>
  </si>
  <si>
    <t>HAC37</t>
  </si>
  <si>
    <t>HAC37: Account management procedures are not implemented</t>
  </si>
  <si>
    <t>Develop account management procedures for approving account access to the database under the agency defined authentication method.</t>
  </si>
  <si>
    <t>To close this finding, please provide database account management procedures with the agency's CAP.</t>
  </si>
  <si>
    <t>ORAGEN-04</t>
  </si>
  <si>
    <t>SC-4</t>
  </si>
  <si>
    <t>Information in Shared System Resources</t>
  </si>
  <si>
    <t>Verify original FTI is secured after loading into database.</t>
  </si>
  <si>
    <t>Interview the administrator and/or network personnel and determine what happens to the original FTI extract after it has been loaded into the database.
Documented procedures exist for the removal or backing up of the original FTI extract.</t>
  </si>
  <si>
    <t>Original FTI is securely stored after loading into the database.
The agency has documented procedures in place for the removal or backing up of the original FTI extract, after it has been loaded into the database.</t>
  </si>
  <si>
    <t>Moderate</t>
  </si>
  <si>
    <t>HSC12</t>
  </si>
  <si>
    <t>HSC12: Original FTI extracts are not protected after ETL process</t>
  </si>
  <si>
    <t>Configure the Oracle environment so that FTI is securely stored after loading it into the database.</t>
  </si>
  <si>
    <t>ORAGEN-05</t>
  </si>
  <si>
    <t>IA-2</t>
  </si>
  <si>
    <t>Identification and Authentication</t>
  </si>
  <si>
    <t>Ensure identification and authentication controls are implemented.</t>
  </si>
  <si>
    <t xml:space="preserve">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</si>
  <si>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Identification and authentication is required at the operating system, database and application level within the database environment.
Automated processes that access the database are identified and authenticated using process account credentials.</t>
  </si>
  <si>
    <t>HAC29</t>
  </si>
  <si>
    <t>HAC29: Access to system functionality without identification and authentication</t>
  </si>
  <si>
    <t>Configure the database so that access to system functionality first requires identification and authentication.</t>
  </si>
  <si>
    <t>To close this finding, please provide database identification and authentication procedures with the agency's CAP.</t>
  </si>
  <si>
    <t>ORAGEN-06</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</si>
  <si>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</si>
  <si>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</si>
  <si>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</si>
  <si>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</si>
  <si>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</si>
  <si>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HAC20
HAC11</t>
  </si>
  <si>
    <t>HAC20: Agency duplicates usernames
HAC11: User access was not established with concept of least privilege</t>
  </si>
  <si>
    <t>Configure the database so that all usernames are unique.</t>
  </si>
  <si>
    <t>To close this finding, please provide a screenshot of the database access list with the agency's CAP.</t>
  </si>
  <si>
    <t>ORAGEN-07</t>
  </si>
  <si>
    <t>IA-5</t>
  </si>
  <si>
    <t>Authenticator Management</t>
  </si>
  <si>
    <t>Verify password minimum character length requirements (authentication server or local accounts).</t>
  </si>
  <si>
    <t>Determine if password configurations meet IRS requirements for minimum length of 14 characters.</t>
  </si>
  <si>
    <t>Passwords are required to be a minimum of 14 characters in length.</t>
  </si>
  <si>
    <t>Change password length from 8 to 14 to comply with IRS new pub.</t>
  </si>
  <si>
    <t>HPW3</t>
  </si>
  <si>
    <t>HPW3: Minimum password length is too short</t>
  </si>
  <si>
    <t xml:space="preserve">Configure the database password complexity requirements so that passwords are a minimum of 8 characters in length. </t>
  </si>
  <si>
    <t>To close this finding, please provide a screenshot of the database/GPO password settings enforce the compliant password complexity requirements with the agency's CAP.</t>
  </si>
  <si>
    <t>ORAGEN-08</t>
  </si>
  <si>
    <t>Verify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</si>
  <si>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</si>
  <si>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Passwords must have a minimum of 1 alpha, 1 numeric and 1 special character.  The password must have at least 1 uppercase and at least 1 lowercase letter.</t>
  </si>
  <si>
    <t>HPW12</t>
  </si>
  <si>
    <t>HPW12: Passwords do not meet complexity requirements</t>
  </si>
  <si>
    <t>Configure the database password complexity requirements so that passwords are a minimum of 1 alpha, 1 numeric and 1 special character.  The password also must have at least 1 uppercase and at least 1 lowercase letter.</t>
  </si>
  <si>
    <t>ORAGEN-09</t>
  </si>
  <si>
    <t>Verify password change requirements (authentication server or local accounts).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</si>
  <si>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</si>
  <si>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</si>
  <si>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 and added the service accounts.</t>
  </si>
  <si>
    <t>HPW2</t>
  </si>
  <si>
    <t>HPW2: Password does not expire timely</t>
  </si>
  <si>
    <t>Configure the database password complexity requirements so that passwords are changed every 60 days for privileged users and every 90 days for normal users.</t>
  </si>
  <si>
    <t>To close this finding, please provide a screenshot of the database/GPO password complexity requirements with the agency's CAP.</t>
  </si>
  <si>
    <t>ORAGEN-10</t>
  </si>
  <si>
    <t>Verify password reuse requirements (authentication server or local accounts).</t>
  </si>
  <si>
    <t>Determine if password configurations meet IRS requirements for password history. Ask the administrator if users are prohibited from using their last 24 passwords.</t>
  </si>
  <si>
    <t>Users are prohibited from using their last 24 passwords.</t>
  </si>
  <si>
    <t>HPW6</t>
  </si>
  <si>
    <t>HPW6: Password history is insufficient</t>
  </si>
  <si>
    <t>Configure the database password complexity requirements so users are prohibited from using their last 24 passwords.</t>
  </si>
  <si>
    <t>ORAGEN-11</t>
  </si>
  <si>
    <t>AC-7</t>
  </si>
  <si>
    <t>Unsuccessful Logon Attempts</t>
  </si>
  <si>
    <t>Examine</t>
  </si>
  <si>
    <t>The RDBMS enforces user account lockout.
The system locks user/administrator accounts after no more than three unsuccessful attempts to logon with an invalid password.</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</si>
  <si>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</si>
  <si>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</si>
  <si>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</si>
  <si>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</si>
  <si>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Configure the database to lock user accounts after three unsuccessful logon attempts.</t>
  </si>
  <si>
    <t>To close this finding, please provide screenshot showing the database user lockout threshold with the agency's CAP.</t>
  </si>
  <si>
    <t>ORAGEN-12</t>
  </si>
  <si>
    <t>AC-3</t>
  </si>
  <si>
    <t>Access Enforcement</t>
  </si>
  <si>
    <t>Verify access restrictions are in place for database connections.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</si>
  <si>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</si>
  <si>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Access is restricted to authorized application end users, operating system administrators and database administrators.
Personnel who no longer require access to the database environment are promptly removed from the access list.</t>
  </si>
  <si>
    <t>HAC11</t>
  </si>
  <si>
    <t>HAC11: User access was not established with concept of least privilege</t>
  </si>
  <si>
    <t>Configure the database with the concept of least privilege. Access must be restricted to authorized application end users, operating system administrators and database administrators only.</t>
  </si>
  <si>
    <t>To close this finding, please provide documentation showing the database access restrictions with the agency's CAP.</t>
  </si>
  <si>
    <t>ORAGEN-13</t>
  </si>
  <si>
    <t>Verify account access is approved and reviewed.</t>
  </si>
  <si>
    <t>Interview database administrator or security administrator and determine how often DBA accounts are reviewed.</t>
  </si>
  <si>
    <t xml:space="preserve">DBA accounts are reviewed at least semi-annually for compliance with account management requirements. </t>
  </si>
  <si>
    <t>HAC8</t>
  </si>
  <si>
    <t>HAC8: Accounts are not reviewed periodically for proper privileges</t>
  </si>
  <si>
    <t>Develop a process to review account access at least semi-annually for compliance with account management requirements.</t>
  </si>
  <si>
    <t>ORAGEN-14</t>
  </si>
  <si>
    <t>Verify appropriate roles have been assigned to users.</t>
  </si>
  <si>
    <t>Determine if appropriate roles have been assigned.</t>
  </si>
  <si>
    <t>Varying level of roles have been established for access with no user having too high of privileges than necessary.</t>
  </si>
  <si>
    <t>HAC9
HAC11</t>
  </si>
  <si>
    <t>HAC9: Accounts have not been created using user roles
HAC11: User access was not established with concept of least privilege</t>
  </si>
  <si>
    <t>Configure the database so that varying level of roles have been established for access.</t>
  </si>
  <si>
    <t>To close this finding, please provide documentation showing that the database was configured with the concept of least privilege with the agency's CAP.</t>
  </si>
  <si>
    <t>ORAGEN-15</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</si>
  <si>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</si>
  <si>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</si>
  <si>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</si>
  <si>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</si>
  <si>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</si>
  <si>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HCM2
HAC4</t>
  </si>
  <si>
    <t>HCM2: FTI is not properly labeled on-screen
HAC4: FTI is not labeled and is commingled with non-FTI</t>
  </si>
  <si>
    <t>Design the database so that specific FTI data elements are recognizable (ex. Tax, IRS, Fed, etc.) If an agency has a database that is composed entirely of FTI, labeling at the database level would be sufficient.</t>
  </si>
  <si>
    <t>ORAGEN-16</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</si>
  <si>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</si>
  <si>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</si>
  <si>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</si>
  <si>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</si>
  <si>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The database captures all changes made to data, including: additions, modifications, or deletions.  In addition the database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t>
  </si>
  <si>
    <t>HAU2
HAU5
HAU17</t>
  </si>
  <si>
    <t>HAU2: No auditing is being performed on the system
HAU5: Auditing is not performed on all data tables containing FTI
HAU17: Audit logs do not capture sufficient auditable events</t>
  </si>
  <si>
    <t>Configure the database so that it captures all changes made to data, including: additions, modifications, or deletions.</t>
  </si>
  <si>
    <t>To close this finding, please provide a sample of the Oracle audit logs with the agency's CAP.</t>
  </si>
  <si>
    <t>ORAGEN-17</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</si>
  <si>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</si>
  <si>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</si>
  <si>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</si>
  <si>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Interview DBA to determine when the last audit logs were reviewed.
Examine reports that demonstrate monitoring of security violations, such as unauthorized user access.</t>
  </si>
  <si>
    <t xml:space="preserve">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</si>
  <si>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</si>
  <si>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</si>
  <si>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Review the database audit trail weekly or more frequently for potential anomalies.</t>
  </si>
  <si>
    <t>To close this finding, please provide evidence of the weekly audit log review process with the agency's CAP.</t>
  </si>
  <si>
    <t>ORAGEN-18</t>
  </si>
  <si>
    <t>AU-8</t>
  </si>
  <si>
    <t>Time Stamps</t>
  </si>
  <si>
    <t>Check to validate the system is synchronized with the agency's authoritative time server.</t>
  </si>
  <si>
    <t>1. Interview DBA to ensure the system is synchronized with the agency's authoritative time server.
2. Examine configuration file(s) to verify NTP has been properly configured to synchronize with the agency's internal authoritative time server.</t>
  </si>
  <si>
    <t>1-2. The DB and audit records are synchronized with the agency's authoritative time server.</t>
  </si>
  <si>
    <t>HAU12
HAU11</t>
  </si>
  <si>
    <t>HAU12: Audit records are not time stamped
HAU11: NTP is not properly implemented</t>
  </si>
  <si>
    <t>Configure the database so that the audit records are synchronized with the agency's authoritative time server.</t>
  </si>
  <si>
    <t>ORAGEN-19</t>
  </si>
  <si>
    <t>AU-9</t>
  </si>
  <si>
    <t>Protection of Audit Information</t>
  </si>
  <si>
    <t>Audit trails cannot be read or modified by non-administrator users.</t>
  </si>
  <si>
    <t>Interview the DBA to determine the application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</si>
  <si>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</si>
  <si>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</si>
  <si>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</si>
  <si>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Configure database log access so that no permissions are excessive.</t>
  </si>
  <si>
    <t>ORAGEN-20</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</si>
  <si>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</si>
  <si>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</si>
  <si>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</si>
  <si>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</si>
  <si>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Personnel who review and clear audit logs are separate from personnel that perform non-audit administration.</t>
  </si>
  <si>
    <t>HAC12</t>
  </si>
  <si>
    <t>HAC12: Separation of duties is not in place</t>
  </si>
  <si>
    <t>Develop a process to review the audit logs so that personnel who review and clear audit logs are separate from those that perform non-audit administration.</t>
  </si>
  <si>
    <t>ORAGEN-21</t>
  </si>
  <si>
    <t>AC-8</t>
  </si>
  <si>
    <t>System Use Notification</t>
  </si>
  <si>
    <t>Verify that an IRS approved login banner is being displayed before login.</t>
  </si>
  <si>
    <t>Login banners will be configured for all services that allow login access to the system.
Verify that the warning banner displayed is in compliance with IRS requirements.  The user must accept the warning banner message before moving forward.</t>
  </si>
  <si>
    <t xml:space="preserve">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</si>
  <si>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HAC14 
HAC38</t>
  </si>
  <si>
    <t>HAC14: Warning banner is insufficient
HAC38: Warning banner does not exist</t>
  </si>
  <si>
    <t>Configure the database warning banner so that it is compliant with IRS publication 1075 guidelines. The warning banner is compliant if it contains the following four elements:
1) the system contains US government information
2) users actions are monitored and audited
3) unauthorized use of the system is prohibited
4) unauthorized use of the system is subject to criminal and civil penalties</t>
  </si>
  <si>
    <t>ORAGEN-22</t>
  </si>
  <si>
    <t>AC-12</t>
  </si>
  <si>
    <t>Session Termination</t>
  </si>
  <si>
    <t>Verify the DB requires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</si>
  <si>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</si>
  <si>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</si>
  <si>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HRM5</t>
  </si>
  <si>
    <t>HRM5: User sessions do not terminate after the Publication 1075 period of inactivity</t>
  </si>
  <si>
    <t>Configure the database to terminate user sessions after 30 minutes of inactivity.</t>
  </si>
  <si>
    <t>ORAGEN-23</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</si>
  <si>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</si>
  <si>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</si>
  <si>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</si>
  <si>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</si>
  <si>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HAU7: Audit records are not retained per Pub 1075</t>
  </si>
  <si>
    <t>Configure the database so that data is captured, backed up, and maintained for a minimum of seven years.</t>
  </si>
  <si>
    <t>ORAGEN-24</t>
  </si>
  <si>
    <t>AC-23</t>
  </si>
  <si>
    <t>Data Mining Protection</t>
  </si>
  <si>
    <t>Employ agency-defined data mining prevention and detection techniques for agency-defined data storage objects to detect and protect against unauthorized data mining.</t>
  </si>
  <si>
    <t xml:space="preserve">Verify that the agency has defined  employ agency-defined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</si>
  <si>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</si>
  <si>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</si>
  <si>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</si>
  <si>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Info</t>
  </si>
  <si>
    <t>Criticality Ratings</t>
  </si>
  <si>
    <t>Test ID #</t>
  </si>
  <si>
    <t>NIST Control ID</t>
  </si>
  <si>
    <t>Section Title</t>
  </si>
  <si>
    <t>Test Procedure</t>
  </si>
  <si>
    <t>Finding Statement (Internal Use Only)</t>
  </si>
  <si>
    <t>CIS section #</t>
  </si>
  <si>
    <t>CIS recommendation #</t>
  </si>
  <si>
    <t>Rationale Statement</t>
  </si>
  <si>
    <t>Remediation Procedure</t>
  </si>
  <si>
    <t>Remediation Statement (Internal Use Only)        </t>
  </si>
  <si>
    <t>CAP Request Statement (Internal Use Only)</t>
  </si>
  <si>
    <t>ORA12-01</t>
  </si>
  <si>
    <t>SI-2</t>
  </si>
  <si>
    <t>Flaw Remediation</t>
  </si>
  <si>
    <t>Install the Appropriate Version/Patches for Oracle Software</t>
  </si>
  <si>
    <t>The Oracle installation version and patches should be the most recent that are compatible with the organization's operational needs.</t>
  </si>
  <si>
    <t>To assess this recommendation, use the following example shell command as appropriate for your environment.
For example, on Linux systems:
opatch lsinventory | grep -e "^.*\s*.*$"
For example, on Windows systems:
opatch lsinventory | find ""</t>
  </si>
  <si>
    <t>The Oracle installation should be up to date. Verify with the vendor website.</t>
  </si>
  <si>
    <t>The Oracle 18c instance does not have a current version or the latest security patches installed.</t>
  </si>
  <si>
    <r>
      <rPr>
        <b/>
        <sz val="10"/>
        <color rgb="FF000000"/>
        <rFont val="Arial"/>
        <family val="2"/>
      </rPr>
      <t>Oracle Database 12c EOL is following:</t>
    </r>
    <r>
      <rPr>
        <sz val="10"/>
        <color indexed="8"/>
        <rFont val="Arial"/>
        <family val="2"/>
      </rPr>
      <t xml:space="preserve">
Release	Patching End Date
12.2.0.1	March 31, 2022 (Limited Error Correction from Dec 1, 2020 through March 31, 2022)</t>
    </r>
  </si>
  <si>
    <t xml:space="preserve">HSI27
HSI2
</t>
  </si>
  <si>
    <t>HSI27: Critical security patches have not been applied
HSI2: System patch level is insufficient</t>
  </si>
  <si>
    <t>1</t>
  </si>
  <si>
    <t>1.1</t>
  </si>
  <si>
    <t>Using the most recent Oracle database software, along with all applicable patches can help limit the possibilities for vulnerabilities in the software, the installation version and/or patches applied during setup should be established according to the needs of the organization. Ensure you are using a release that is covered by a level of support that includes the generation of Critical Patch Updates.</t>
  </si>
  <si>
    <t>Perform the following step for remediation:
Download and apply the latest quarterly Critical Patch Update patches.</t>
  </si>
  <si>
    <t>Download and apply the latest vendor recommended security patches or updates, and apply the recommended configurations.</t>
  </si>
  <si>
    <t>To close this finding, please provide a screenshot showing the full Oracle version number with the agency's CAP.</t>
  </si>
  <si>
    <t>ORA12-02</t>
  </si>
  <si>
    <t>AU-12</t>
  </si>
  <si>
    <t xml:space="preserve">Audit Generation </t>
  </si>
  <si>
    <t>Test (Automated)</t>
  </si>
  <si>
    <t>Set 'AUDIT_SYS_OPERATIONS' to 'TRUE'</t>
  </si>
  <si>
    <t>The `AUDIT_SYS_OPERATIONS` setting provides for the auditing of all user activities conducted under the `SYSOPER` and `SYSDBA` accounts. The setting should be set to `TRUE` to enable this auditing.</t>
  </si>
  <si>
    <t>To assess this recommendation, execute the following SQL statement.
SELECT UPPER(VALUE)
FROM V$SYSTEM_PARAMETER
WHERE UPPER(NAME) = 'AUDIT_SYS_OPERATIONS';
Ensure `VALUE` is set to `TRUE`.</t>
  </si>
  <si>
    <t>The query should return a value of "TRUE".</t>
  </si>
  <si>
    <t>The 'AUDIT_SYS_OPERATIONS' parameter is not set to 'TRUE'.</t>
  </si>
  <si>
    <t>HAU17</t>
  </si>
  <si>
    <t>HAU17: Audit logs do not capture sufficient auditable events</t>
  </si>
  <si>
    <t>2.2</t>
  </si>
  <si>
    <t>2.2.1</t>
  </si>
  <si>
    <t>If the parameter `AUDIT_SYS_OPERATIONS` is `FALSE`, all statements except for Startup/Shutdown and Logon by `SYSDBA`/`SYSOPER` users are not audited.</t>
  </si>
  <si>
    <t>To remediate this setting, execute the following SQL statement and restart the instance.
ALTER SYSTEM SET AUDIT_SYS_OPERATIONS = TRUE SCOPE=SPFILE;</t>
  </si>
  <si>
    <t>Set the AUDIT_SYS_OPERATIONS parameter to TRUE. One method to achieve the recommended state is to issue the following statement from the SQL command prompt:
ALTER SYSTEM SET AUDIT_SYS_OPERATIONS = TRUE SCOPE=SPFILE;</t>
  </si>
  <si>
    <t>ORA12-03</t>
  </si>
  <si>
    <t>Set 'AUDIT_TRAIL' to 'OS', 'DB,EXTENDED', or 'XML,EXTENDED'</t>
  </si>
  <si>
    <t>The `audit_trail` setting determines whether or not Oracle's basic audit features are enabled. It can be set to "Operating System"(`OS`); `DB`; `DB,EXTENDED`; `XML`; or `XML,EXTENDED`. The value should be set according to the needs of the organization.</t>
  </si>
  <si>
    <t>To assess this recommendation, execute the following SQL statement.
SELECT UPPER(VALUE)
FROM V$SYSTEM_PARAMETER
WHERE UPPER(NAME)='AUDIT_TRAIL';
Ensure `VALUE` is set to `DB` or `OS` or `XML` or `DB,EXTENDED` or `XML,EXTENDED`.</t>
  </si>
  <si>
    <t>The query should return a value of "OS" or "DB,EXTENDED" or "XML,EXTENDED".</t>
  </si>
  <si>
    <t>The 'AUDIT_TRAIL' parameter is not set to 'OS', 'DB,EXTENDED', or 'XML,EXTENDED'.</t>
  </si>
  <si>
    <t>2.2.2</t>
  </si>
  <si>
    <t>Enabling the basic auditing features for the Oracle instance permits the collection of data to troubleshoot problems, as well as provides valuable forensic logs in the case of a system breach this value should be set according to the needs of the organization.</t>
  </si>
  <si>
    <t>To remediate this setting, execute one of the following SQL statements and restart the instance.
ALTER SYSTEM SET AUDIT_TRAIL = DB, EXTENDED SCOPE = SPFILE;
ALTER SYSTEM SET AUDIT_TRAIL = OS SCOPE = SPFILE;
ALTER SYSTEM SET AUDIT_TRAIL = XML, EXTENDED SCOPE = SPFILE;
ALTER SYSTEM SET AUDIT_TRAIL = DB SCOPE = SPFILE;
ALTER SYSTEM SET AUDIT_TRAIL = XML SCOPE = SPFILE;</t>
  </si>
  <si>
    <t>Set the AUDIT_TRAIL parameter to OS, DB EXTENDED, or XML EXTENDED. One method to achieve the recommended state is to issue the following statement from the SQL command prompt:
ALTER SYSTEM SET AUDIT_TRAIL = DB, EXTENDED SCOPE = SPFILE;
ALTER SYSTEM SET AUDIT_TRAIL = OS SCOPE = SPFILE;
ALTER SYSTEM SET AUDIT_TRAIL = XML, EXTENDED SCOPE = SPFILE;
ALTER SYSTEM SET AUDIT_TRAIL = DB SCOPE = SPFILE;
ALTER SYSTEM SET AUDIT_TRAIL = XML SCOPE = SPFILE;</t>
  </si>
  <si>
    <t>To close this finding, please provide a screenshot showing the AUDIT_TRAIL parameter value with the agency's CAP.</t>
  </si>
  <si>
    <t>ORA12-04</t>
  </si>
  <si>
    <t>CM-6</t>
  </si>
  <si>
    <t>Configuration Settings</t>
  </si>
  <si>
    <t>Set 'GLOBAL_NAMES' to 'TRUE'</t>
  </si>
  <si>
    <t>The `global_names` setting requires that the name of a database link matches that of the remote database it will connect to. This setting should have a value of `TRUE`.</t>
  </si>
  <si>
    <t>**Non multi-tenant or pluggable database only:**
To assess this recommendation, execute the following SQL statement.
SELECT UPPER(VALUE)
FROM V$SYSTEM_PARAMETER
WHERE UPPER(NAME)='GLOBAL_NAMES';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'GLOBAL_NAMES';
Ensure `VALUE` is set to `TRUE`.</t>
  </si>
  <si>
    <t>GLOBAL_NAMES' Is Set to 'TRUE'</t>
  </si>
  <si>
    <t>The 'GLOBAL_NAMES parameter' is not set to 'TRUE'.</t>
  </si>
  <si>
    <t>HIA1</t>
  </si>
  <si>
    <t>HIA1: Adequate device identification and authentication is not employed</t>
  </si>
  <si>
    <t>2.2.3</t>
  </si>
  <si>
    <t>Not requiring database connections to match the domain that is being called remotely could allow unauthorized domain sources to potentially connect via brute-force tactics.</t>
  </si>
  <si>
    <t>To remediate this setting, execute the following SQL statement.
ALTER SYSTEM SET GLOBAL_NAMES = TRUE SCOPE = SPFILE;</t>
  </si>
  <si>
    <t>Set the GLOBAL_NAMES parameter to TRUE. One method to achieve the recommended state is to issue the following statement from the SQL command prompt:
ALTER SYSTEM SET GLOBAL_NAMES = TRUE SCOPE = SPFILE;</t>
  </si>
  <si>
    <t>To close this finding, please provide a screenshot showing the GLOBAL_NAMES parameter value with the agency's CAP.</t>
  </si>
  <si>
    <t>ORA12-05</t>
  </si>
  <si>
    <t>AC-6</t>
  </si>
  <si>
    <t>Least Privilege</t>
  </si>
  <si>
    <t>Set 'O7_DICTIONARY_ACCESSIBILITY' to 'FALSE'</t>
  </si>
  <si>
    <t>The `O7_dictionary_accessibility` setting is a database initialization parameter that allows/disallows access to objects with the **`ANY`** privileges (`SELECT ANY TABLE`, `DELETE ANY TABLE`, `EXECUTE ANY PROCEDURE`, etc.). This functionality was created for the ease of migration from Oracle 7 databases to later versions. The setting should have a value of `FALSE`.
**Note:** The `O7_dictionary_accessibility` parameter has been deprecated in 12.2 and higher versions.</t>
  </si>
  <si>
    <t>**Non multi-tenant or pluggable database only:**
To assess this recommendation, execute the following SQL statement.
SELECT UPPER(VALUE)
FROM V$SYSTEM_PARAMETER
WHERE UPPER(NAME)='O7_DICTIONARY_ACCESSIBILITY';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'O7_DICTIONARY_ACCESSIBILITY';
Ensure `VALUE` is set to `FALSE`.</t>
  </si>
  <si>
    <t>O7_DICTIONARY_ACCESSIBILITY' Is Set to 'FALSE'</t>
  </si>
  <si>
    <t>The 'O7_DICTIONARY_ACCESSIBILITY' parameter is not set to 'FALSE'.</t>
  </si>
  <si>
    <t>HCM10</t>
  </si>
  <si>
    <t>HCM10: System has unneeded functionality installed</t>
  </si>
  <si>
    <t>2.2.4</t>
  </si>
  <si>
    <t>Leaving the `SYS` schema so open to connection could permit unauthorized access to critical data structures.</t>
  </si>
  <si>
    <t>To remediate this setting, execute the following SQL statement.
ALTER SYSTEM SET O7_DICTIONARY_ACCESSIBILITY=FALSE SCOPE = SPFILE;</t>
  </si>
  <si>
    <t>Set the O7_DICTIONARY_ACCESSIBILITY parameter to FALSE. One method to achieve the recommended state is to issue the following statement from the SQL command prompt:
ALTER SYSTEM SET O7_DICTIONARY_ACCESSIBILITY=FALSE SCOPE = SPFILE;</t>
  </si>
  <si>
    <t>To close this finding, please provide a screenshot showing the O7_DICTIONARY_ACCESSIBILITY parameter value with the agency's CAP.</t>
  </si>
  <si>
    <t>ORA12-06</t>
  </si>
  <si>
    <t>AC-17</t>
  </si>
  <si>
    <t>Remote Access</t>
  </si>
  <si>
    <t>Set 'OS_ROLES' to 'FALSE'</t>
  </si>
  <si>
    <t>The `os_roles` setting permits externally created groups to be applied to database management.</t>
  </si>
  <si>
    <t>**Non multi-tenant or pluggable database only:**
To assess this recommendation, execute the following SQL statement.
SELECT UPPER(VALUE)
FROM V$SYSTEM_PARAMETER
WHERE UPPER(NAME)='OS_ROLES';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'OS_ROLES';
Ensure `VALUE` is set to `FALSE`.</t>
  </si>
  <si>
    <t>'OS_ROLES' Is Set to 'FALSE'</t>
  </si>
  <si>
    <t>The 'OS_ROLES' is not set to 'FALSE'.</t>
  </si>
  <si>
    <t>2.2.5</t>
  </si>
  <si>
    <t>Allowing the OS to use external groups for database management could cause privilege overlaps and generally weaken security.</t>
  </si>
  <si>
    <t>To remediate this setting, execute the following SQL statement.
ALTER SYSTEM SET OS_ROLES = FALSE SCOPE = SPFILE;</t>
  </si>
  <si>
    <t>Set the OS_ROLES parameter to FALSE. One method to achieve the recommended state is to issue the following statement from the SQL command prompt:
ALTER SYSTEM SET OS_ROLES = FALSE SCOPE = SPFILE;</t>
  </si>
  <si>
    <t>To close this finding, please provide a screenshot showing the OS_ROLES parameter value with the agency's CAP.</t>
  </si>
  <si>
    <t>ORA12-07</t>
  </si>
  <si>
    <t>Set 'REMOTE_LISTENER' to Empty</t>
  </si>
  <si>
    <t>The `remote_listener` setting determines whether or not a valid listener can be established on a system separate from the database instance. This setting should be empty unless the organization specifically needs a valid listener on a separate system or on nodes running Oracle RAC instances.</t>
  </si>
  <si>
    <t>**Non multi-tenant or pluggable database only:**
To assess this recommendation, execute the following SQL statement.
SELECT UPPER(VALUE)
FROM V$SYSTEM_PARAMETER
WHERE UPPER(NAME)='REMOTE_LISTENER';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'REMOTE_LISTENER';
Ensure `VALUE` is set to empty.</t>
  </si>
  <si>
    <t>REMOTE_LISTENER' Is Empty</t>
  </si>
  <si>
    <t>The 'REMOTE_LISTENER' is not empty.</t>
  </si>
  <si>
    <t>2.2.6</t>
  </si>
  <si>
    <t>Permitting a remote listener for connections to the database instance can allow for the potential spoofing of connections and that could compromise data confidentiality and integrity.</t>
  </si>
  <si>
    <t>To remediate this setting, execute the following SQL statement.
ALTER SYSTEM SET REMOTE_LISTENER = '' SCOPE = SPFILE;</t>
  </si>
  <si>
    <t>Set the REMOTE_LISTENER parameter to a value of empty. One method to achieve the recommended state is to issue the following statement from the SQL command prompt:
ALTER SYSTEM SET REMOTE_LISTENER = '' SCOPE = SPFILE;</t>
  </si>
  <si>
    <t>To close this finding, please provide a screenshot showing that the REMOTE_LISTENER parameter has been set to a value of empty with the agency's CAP.</t>
  </si>
  <si>
    <t>ORA12-08</t>
  </si>
  <si>
    <t>Set 'REMOTE_LOGIN_PASSWORDFILE' to 'NONE'</t>
  </si>
  <si>
    <t>The `remote_login_passwordfile` setting specifies whether or not Oracle checks for a password file during login and how many databases can use the password file. The setting should have a value of `NONE` or in the event you are running DR/Data Guard, `EXCLUSIVE` is an allowable value.</t>
  </si>
  <si>
    <t>To assess this recommendation, execute the following SQL statement.
SELECT UPPER(VALUE)
FROM V$SYSTEM_PARAMETER
WHERE UPPER(NAME)='REMOTE_LOGIN_PASSWORDFILE';
Ensure `VALUE` is set to `NONE` or in the event you are running DR/Data Guard, `EXCLUSIVE` is an allowable VALUE.</t>
  </si>
  <si>
    <t>REMOTE_LOGIN_PASSWORDFILE' Is Set to 'NONE'</t>
  </si>
  <si>
    <t>The 'REMOTE_LOGIN_PASSWORDFILE' is not set to 'NONE'.</t>
  </si>
  <si>
    <t>2.2.7</t>
  </si>
  <si>
    <t>The use of this sort of password login file could permit unsecured, privileged connections to the database.</t>
  </si>
  <si>
    <t>To remediate this setting, execute the following SQL statement.
ALTER SYSTEM SET REMOTE_LOGIN_PASSWORDFILE = 'NONE' SCOPE = SPFILE;</t>
  </si>
  <si>
    <t>Set the REMOTE_LOGIN_PASSWORDFILE parameter to NONE. One method to achieve the recommended state is to issue the following statement from the SQL command prompt:
ALTER SYSTEM SET REMOTE_LOGIN_PASSWORDFILE = 'NONE' SCOPE = SPFILE;</t>
  </si>
  <si>
    <t>To close this finding, please provide a screenshot showing the REMOTE_LOGIN_PASSWORDFILE parameter value with the agency's CAP.</t>
  </si>
  <si>
    <t>ORA12-09</t>
  </si>
  <si>
    <t xml:space="preserve">Authenticator Management </t>
  </si>
  <si>
    <t>Set 'REMOTE_OS_AUTHENT' to 'FALSE'</t>
  </si>
  <si>
    <t>The `remote_os_authent` setting determines whether or not OS 'roles' with the attendant privileges are allowed for remote client connections. This setting should have a value of `FALSE`.
**Note:** This parameter has been deprecated in 12.1 and higher versions.</t>
  </si>
  <si>
    <t>To assess this recommendation, execute the following SQL statement.
SELECT UPPER(VALUE)
FROM V$SYSTEM_PARAMETER
WHERE UPPER(NAME)='REMOTE_OS_AUTHENT';
Ensure `VALUE` is set to `FALSE`.</t>
  </si>
  <si>
    <t>REMOTE_OS_AUTHENT' Is Set to 'FALSE'</t>
  </si>
  <si>
    <t>The 'REMOTE_OS_AUTHENT' is not set to 'FALSE'.</t>
  </si>
  <si>
    <t>2.2.8</t>
  </si>
  <si>
    <t>Permitting OS roles for database connections can allow the spoofing of connections and permit granting the privileges of an OS role to unauthorized users to make connections, this value should be restricted according to the needs of the organization.</t>
  </si>
  <si>
    <t>To remediate this setting, execute the following SQL statement.
ALTER SYSTEM SET REMOTE_OS_AUTHENT = FALSE SCOPE = SPFILE;</t>
  </si>
  <si>
    <t>Set the REMOTE_OS_AUTHENT parameter to FALSE. One method to achieve the recommended state is to issue the following statement from the SQL command prompt:
ALTER SYSTEM SET REMOTE_OS_AUTHENT = FALSE SCOPE = SPFILE;</t>
  </si>
  <si>
    <t>To close this finding, please provide a screenshot showing the REMOTE_OS_AUTHENT parameter value with the agency's CAP.</t>
  </si>
  <si>
    <t>ORA12-10</t>
  </si>
  <si>
    <t>Set 'REMOTE_OS_ROLES' to 'FALSE'</t>
  </si>
  <si>
    <t>The `remote_os_roles` setting permits remote users' OS roles to be applied to database management. This setting should have a value of `FALSE`.</t>
  </si>
  <si>
    <t>To assess this recommendation, execute the following SQL statement.
SELECT UPPER(VALUE)
FROM V$SYSTEM_PARAMETER
WHERE UPPER(NAME)='REMOTE_OS_ROLES';
Ensure `VALUE` is set to `FALSE`.</t>
  </si>
  <si>
    <t>REMOTE_OS_ROLES' Is Set to 'FALSE'</t>
  </si>
  <si>
    <t>The 'REMOTE_OS_ROLES' is not set to 'FALSE'.</t>
  </si>
  <si>
    <t>HCM10:  System has unneeded functionality installed</t>
  </si>
  <si>
    <t>2.2.9</t>
  </si>
  <si>
    <t>Allowing remote clients OS roles to have permissions for database management could cause privilege overlaps and generally weaken security.</t>
  </si>
  <si>
    <t>To remediate this setting, execute the following SQL statement.
ALTER SYSTEM SET REMOTE_OS_ROLES = FALSE SCOPE = SPFILE;</t>
  </si>
  <si>
    <t>Set the REMOTE_OS_ROLES parameter to FALSE. One method to achieve the recommended state is to issue the following statement from the SQL command prompt:
ALTER SYSTEM SET REMOTE_OS_ROLES = FALSE SCOPE = SPFILE;</t>
  </si>
  <si>
    <t>To close this finding, please provide a screenshot showing the REMOTE_OS_ROLES parameter value with the agency's CAP.</t>
  </si>
  <si>
    <t>ORA12-11</t>
  </si>
  <si>
    <t>Set 'UTL_FILE_DIR' to Empty</t>
  </si>
  <si>
    <t>The `utl_file_dir` setting allows packages like `utl_file` to access (read/write/modify/delete) files specified in `utl_file_dir`. This setting should have an empty value.
**Note**: The `utl_file_dir` parameter has been deprecated in 12.2 and higher versions.</t>
  </si>
  <si>
    <t>To assess this recommendation, execute the following SQL statement (keep in mind this is unsupported in 18c+ so it will always pass)
SELECT VALUE
FROM V$SYSTEM_PARAMETER
WHERE UPPER(NAME)='UTL_FILE_DIR';
Ensure `VALUE` is empty.</t>
  </si>
  <si>
    <t>UTL_FILE_DIR Is Empty.</t>
  </si>
  <si>
    <t>UTL_FILE_DIR is not  Empty.</t>
  </si>
  <si>
    <t>2.2.10</t>
  </si>
  <si>
    <t>Using the `utl_file_dir` to create directories allows the manipulation of files in these directories.</t>
  </si>
  <si>
    <t>To remediate this setting, execute the following SQL statement.
ALTER SYSTEM SET UTL_FILE_DIR = '' SCOPE = SPFILE;</t>
  </si>
  <si>
    <t>Set UTL_FILE_DIR to empty. One method to achieve the recommended state is to issue the following statement from the SQL command prompt:
ALTER SYSTEM SET UTL_FILE_DIR = '' SCOPE = SPFILE;</t>
  </si>
  <si>
    <t>To close this finding, please provide a screenshot showing UTL_FILE_DIR has been set to empty with the agency’s CAP.</t>
  </si>
  <si>
    <t>ORA12-12</t>
  </si>
  <si>
    <t>Set 'SEC_CASE_SENSITIVE_LOGON' to 'TRUE'</t>
  </si>
  <si>
    <t>The `SEC_CASE_SENSITIVE_LOGON` information determines whether or not case-sensitivity is required for passwords during login.
**Note:** This parameter has been deprecated in 12.1 and higher versions.</t>
  </si>
  <si>
    <t>To assess this recommendation, execute the following SQL statement.
SELECT UPPER(VALUE)
FROM V$SYSTEM_PARAMETER
WHERE UPPER(NAME)='SEC_CASE_SENSITIVE_LOGON';
Ensure `VALUE` is set to `TRUE`.</t>
  </si>
  <si>
    <t>SEC_CASE_SENSITIVE_LOGON' Is Set to 'TRUE'</t>
  </si>
  <si>
    <t>The 'SEC_CASE_SENSITIVE_LOGON' is not set to 'TRUE'.</t>
  </si>
  <si>
    <t>HPW11</t>
  </si>
  <si>
    <t>HPW11:  Password transmission does not use strong cryptography</t>
  </si>
  <si>
    <t>2.2.11</t>
  </si>
  <si>
    <t>Oracle database password case-sensitivity increases the pool of characters that can be chosen for the passwords, making brute-force password attacks quite difficult.</t>
  </si>
  <si>
    <t>To remediate this setting, execute the following SQL statement.
ALTER SYSTEM SET SEC_CASE_SENSITIVE_LOGON = TRUE SCOPE = SPFILE;</t>
  </si>
  <si>
    <t>Set the SEC_CASE_SENSITIVE_LOGON to TRUE. One method to achieve the recommended state is to issue the following statement from the SQL command prompt:
ALTER SYSTEM SET SEC_CASE_SENSITIVE_LOGON = TRUE SCOPE = SPFILE;</t>
  </si>
  <si>
    <t>To close this finding, please provide a screenshot showing the SEC_CASE_SENSITIVE_LOGON parameter value with the agency's CAP.</t>
  </si>
  <si>
    <t>ORA12-13</t>
  </si>
  <si>
    <t>Set 'SEC_MAX_FAILED_LOGIN_ATTEMPTS' to '3'</t>
  </si>
  <si>
    <t>The `SEC_MAX_FAILED_LOGIN_ATTEMPTS` parameter determines how many failed login attempts are allowed before Oracle closes the login connection.</t>
  </si>
  <si>
    <t>To assess this recommendation, execute the following SQL statement.
SELECT UPPER(VALUE)
FROM V$SYSTEM_PARAMETER
WHERE UPPER(NAME)='SEC_MAX_FAILED_LOGIN_ATTEMPTS';
Ensure `VALUE` is set to `3`.</t>
  </si>
  <si>
    <t>SEC_MAX_FAILED_LOGIN_ATTEMPTS' is set to '3' or less</t>
  </si>
  <si>
    <t>The 'SEC_MAX_FAILED_LOGIN_ATTEMPTS' is not set to '3' or less.</t>
  </si>
  <si>
    <t>HAC15:  User accounts not locked out after 3 unsuccessful login attempts</t>
  </si>
  <si>
    <t>2.2.12</t>
  </si>
  <si>
    <t>Allowing an unlimited number of login attempts for a user connection can facilitate both brute-force login attacks and the occurrence of denial-of-service.</t>
  </si>
  <si>
    <t>To remediate this setting, execute the following SQL statement.
ALTER SYSTEM SET SEC_MAX_FAILED_LOGIN_ATTEMPTS = 3 SCOPE = SPFILE;</t>
  </si>
  <si>
    <t>Set the SEC_MAX_FAILED_LOGIN_ATTEMPTS parameter to a value of 3. One method to achieve the recommended state is to issue the following statement from the SQL command prompt:
ALTER SYSTEM SET SEC_MAX_FAILED_LOGIN_ATTEMPTS = 3 SCOPE = SPFILE;</t>
  </si>
  <si>
    <t>To close this finding, please provide a screenshot showing the SEC_MAX_FAILED_LOGIN_ATTEMPTS parameter value with the agency's CAP.</t>
  </si>
  <si>
    <t>ORA12-14</t>
  </si>
  <si>
    <t>SC-5</t>
  </si>
  <si>
    <t>Denial of Service Protection</t>
  </si>
  <si>
    <t>Set 'SEC_PROTOCOL_ERROR_FURTHER_ACTION' to 'DELAY,3' or 'DROP,3'</t>
  </si>
  <si>
    <t>The `SEC_PROTOCOL_ERROR_FURTHER_ACTION` setting determines the Oracle server's response to bad/malformed packets received from the client. This setting should have a value of `DROP,3`, which will cause a connection to be dropped after three bad/malformed packets.</t>
  </si>
  <si>
    <t>To assess this recommendation, execute the following SQL statement.
SELECT UPPER(VALUE)
FROM V$SYSTEM_PARAMETER
WHERE UPPER(NAME)='SEC_PROTOCOL_ERROR_FURTHER_ACTION';
Ensure `VALUE` is set to `DROP,3`.</t>
  </si>
  <si>
    <t>SEC_PROTOCOL_ERROR_FURTHER_ACTION' Is Set to 'DELAY,3' or 'DROP,3'.</t>
  </si>
  <si>
    <t>The 'SEC_PROTOCOL_ERROR_FURTHER_ACTION' is not set to 'DELAY,3' or 'DROP,3'.</t>
  </si>
  <si>
    <t>HSC17</t>
  </si>
  <si>
    <t>HSC17:  Denial of Service protection settings are not configured</t>
  </si>
  <si>
    <t>2.2.13</t>
  </si>
  <si>
    <t>Bad packets received from the client can potentially indicate packet-based attacks on the system, such as "TCP SYN Flood" or "Smurf" attacks, which could result in a denial-of-service condition, this value should be set according to the needs of the organization.</t>
  </si>
  <si>
    <t>To remediate this setting, execute the following SQL statement.
ALTER SYSTEM SET SEC_PROTOCOL_ERROR_FURTHER_ACTION = 'DROP,3' SCOPE = SPFILE;</t>
  </si>
  <si>
    <t>Set the SEC_PROTOCOL_ERROR_FURTHER_ACTION parameter to DELAY 3 or DROP 3. One method to achieve the recommended state is to issue the following statement from the SQL command prompt:
ALTER SYSTEM SET SEC_PROTOCOL_ERROR_FURTHER_ACTION = '(DROP,3)' SCOPE = SPFILE;</t>
  </si>
  <si>
    <t>To close this finding, please provide a screenshot showing the SEC_PROTOCOL_ERROR_FURTHER_ACTION parameter value with the agency's CAP.</t>
  </si>
  <si>
    <t>ORA12-15</t>
  </si>
  <si>
    <t>Set 'SEC_PROTOCOL_ERROR_TRACE_ACTION' to 'LOG'</t>
  </si>
  <si>
    <t>The `SEC_PROTOCOL_ERROR_TRACE_ACTION` setting determines the Oracle's server's logging response level to bad/malformed packets received from the client by generating `ALERT`, `LOG`, or `TRACE` levels of detail in the log files. This setting should have a value of `LOG` unless the organization has a compelling reason to use a different value because `LOG` should cause the necessary information to be logged. Setting the value as `TRACE` can generate an enormous amount of log output and should be reserved for debugging only.</t>
  </si>
  <si>
    <t>To assess this recommendation, execute the following SQL statement.
SELECT UPPER(VALUE)
FROM V$SYSTEM_PARAMETER
WHERE UPPER(NAME)='SEC_PROTOCOL_ERROR_TRACE_ACTION';
Ensure `VALUE` is set to `LOG`.</t>
  </si>
  <si>
    <t>SEC_PROTOCOL_ERROR_TRACE_ACTION' Is Set to 'LOG'.</t>
  </si>
  <si>
    <t>The 'SEC_PROTOCOL_ERROR_TRACE_ACTION' is not set to 'LOG'.</t>
  </si>
  <si>
    <t>2.2.14</t>
  </si>
  <si>
    <t>Bad packets received from the client can potentially indicate packet-based attacks on the system, which could result in a denial-of-service condition.</t>
  </si>
  <si>
    <t>To remediate this setting, execute the following SQL statement.
ALTER SYSTEM SET SEC_PROTOCOL_ERROR_TRACE_ACTION=LOG SCOPE = SPFILE;</t>
  </si>
  <si>
    <t>Set the SEC_PROTOCOL_ERROR_TRACE_ACTION parameter to LOG. One method to achieve the recommended state is to issue the following statement from the SQL command prompt:
ALTER SYSTEM SET SEC_PROTOCOL_ERROR_TRACE_ACTION=LOG SCOPE = SPFILE;</t>
  </si>
  <si>
    <t>To close this finding, please provide a screenshot showing the SEC_PROTOCOL_ERROR_TRACE_ACTION parameter value with the agency's CAP.</t>
  </si>
  <si>
    <t>ORA12-16</t>
  </si>
  <si>
    <t>CM-7</t>
  </si>
  <si>
    <t>Least Functionality</t>
  </si>
  <si>
    <t>Set 'SEC_RETURN_SERVER_RELEASE_BANNER' to 'FALSE'</t>
  </si>
  <si>
    <t>The information about patch/update release number provides information about the exact patch/update release that is currently running on the database. This is sensitive information that should not be revealed to anyone who requests it.</t>
  </si>
  <si>
    <t>To assess this recommendation, execute the following SQL statement.
SELECT UPPER(VALUE)
FROM V$SYSTEM_PARAMETER
WHERE UPPER(NAME)='SEC_RETURN_SERVER_RELEASE_BANNER';
Ensure `VALUE` is set to `FALSE`.</t>
  </si>
  <si>
    <t>The 'sec_return_server_ release_ banner' parameter should be set to FALSE.</t>
  </si>
  <si>
    <t>The 'SEC_RETURN_SERVER_RELEASE_BANNER' is not set to 'FALSE'.</t>
  </si>
  <si>
    <t>2.2.15</t>
  </si>
  <si>
    <t>Allowing the database to return information about the patch/update release number could facilitate unauthorized users' attempts to gain access based upon known patch weaknesses.</t>
  </si>
  <si>
    <t>To remediate this setting, execute the following SQL statement.
ALTER SYSTEM SET SEC_RETURN_SERVER_RELEASE_BANNER = FALSE SCOPE = SPFILE;</t>
  </si>
  <si>
    <t>Set the SEC_RETURN_SERVER_RELEASE_BANNER parameter to FALSE. One method to achieve the recommended state is to issue the following statement from the SQL command prompt:
ALTER SYSTEM SET SEC_RETURN_SERVER_RELEASE_BANNER = FALSE SCOPE = SPFILE;</t>
  </si>
  <si>
    <t>To close this finding, please provide a screenshot showing the SEC_RETURN_SERVER_RELEASE_BANNER parameter value with the agency's CAP.</t>
  </si>
  <si>
    <t>ORA12-17</t>
  </si>
  <si>
    <t>Set 'SQL92_SECURITY' to 'TRUE'</t>
  </si>
  <si>
    <t>The `SQL92_SECURITY` parameter setting `TRUE` requires that a user must also be granted the `SELECT` object privilege before being able to perform `UPDATE` or `DELETE` operations on tables that have `WHERE` or `SET` clauses. The setting should have a value of TRUE.</t>
  </si>
  <si>
    <t xml:space="preserve">**Non multi-tenant or pluggable database only:**
To assess this recommendation, execute the following SQL statement.
SELECT UPPER(VALUE)
FROM V$SYSTEM_PARAMETER
WHERE UPPER(NAME)='SQL92_SECURITY';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'SQL92_SECURITY';
</t>
  </si>
  <si>
    <t>The 'sql92_security' must be set to TRUE.</t>
  </si>
  <si>
    <t>The 'SQL92_SECURITY' parameter is set to 'FALSE'.</t>
  </si>
  <si>
    <t>HCM8</t>
  </si>
  <si>
    <t>HCM8:  The ability to make changes is not properly limited</t>
  </si>
  <si>
    <t>2.2.16</t>
  </si>
  <si>
    <t>A user without `SELECT` privilege can still infer the value stored in a column by referring to that column in a `DELETE` or `UPDATE` statement. This setting prevents inadvertent information disclosure by ensuring that only users who already have `SELECT` privilege can execute the statements that would allow them to infer the stored values.</t>
  </si>
  <si>
    <t>To remediate this setting, execute the following SQL statement.
ALTER SYSTEM SET SQL92_SECURITY = TRUE SCOPE = SPFILE;</t>
  </si>
  <si>
    <t>Set the SQL92_SECURITY parameter to TRUE. One method to achieve the recommended state is to issue the following statement from the SQL command prompt:
ALTER SYSTEM SET SQL92_SECURITY = TRUE SCOPE = SPFILE;</t>
  </si>
  <si>
    <t>To close this finding, please provide a screenshot showing the SQL92_SECURITY parameter value with the agency's CAP.</t>
  </si>
  <si>
    <t>ORA12-18</t>
  </si>
  <si>
    <t>Set '_TRACE_FILES_PUBLIC' to 'FALSE'</t>
  </si>
  <si>
    <t>The `_trace_files_public` setting determines whether or not the system's trace file is world readable. This setting should have a value of FALSE to restrict trace file access.</t>
  </si>
  <si>
    <t xml:space="preserve">To assess this recommendation, execute the following SQL statement.
SELECT A.KSPPINM, B.KSPPSTVL
FROM SYS.X_$KSPPI a, SYS.X_$KSPPCV b
WHERE A.INDX=B.INDX
AND A.KSPPINM LIKE '\_%trace_files_public' escape '\';
A `VALUE` equal to `FALSE` or lack of results implies compliance.
Please note that the assessment SQL relies on `X_$` views which should be created per Appendix 8.
BELOW SQL NO LONGER WORKS FOR Oracle12c FOR UNDOCUMENTED PARAMETERS.
SELECT VALUE
FROM V$SYSTEM_PARAMETER
WHERE NAME='_trace_files_public';
</t>
  </si>
  <si>
    <t>The '_trace_files_public' parameter should be set to FALSE.</t>
  </si>
  <si>
    <t>The '_TRACE_FILES_PUBLIC' parameter is not set to 'FALSE'.</t>
  </si>
  <si>
    <t>HAU10:  Audit logs are not properly protected</t>
  </si>
  <si>
    <t>2.2.17</t>
  </si>
  <si>
    <t>Making the file world readable means anyone can read the instance's trace file, which could contain sensitive information about instance operations.</t>
  </si>
  <si>
    <t>To remediate this setting, execute the following SQL statement.
ALTER SYSTEM SET "_trace_files_public" = FALSE SCOPE = SPFILE;</t>
  </si>
  <si>
    <t>Set the _TRACE_FILES_PUBLIC parameter to FALSE. One method to achieve the recommended state is to issue the following statement from the SQL command prompt:
ALTER SYSTEM SET "_trace_files_public" = FALSE SCOPE = SPFILE;</t>
  </si>
  <si>
    <t>ORA12-19</t>
  </si>
  <si>
    <t>SC-6</t>
  </si>
  <si>
    <t>Resource Availability</t>
  </si>
  <si>
    <t>Set 'RESOURCE_LIMIT' to 'TRUE'</t>
  </si>
  <si>
    <t>`RESOURCE_LIMIT` determines whether resource limits are enforced in database profiles. This setting should have a value of `TRUE`.</t>
  </si>
  <si>
    <t>**Non multi-tenant or pluggable database only:**
To assess this recommendation, execute the following SQL statement.
SELECT UPPER(VALUE)
FROM V$SYSTEM_PARAMETER
WHERE UPPER(NAME)='RESOURCE_LIMIT';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'RESOURCE_LIMIT';
Ensure `VALUE` is set to `TRUE`.</t>
  </si>
  <si>
    <t>RESOURCE_LIMIT' Is Set to 'TRUE'</t>
  </si>
  <si>
    <t>The 'RESOURCE_LIMIT' parameter is not set to 'TRUE'.</t>
  </si>
  <si>
    <t>HCM45</t>
  </si>
  <si>
    <t>HCM45:  System configuration provides additional attack surface</t>
  </si>
  <si>
    <t>2.2.18</t>
  </si>
  <si>
    <t>If `RESOURCE_LIMIT` is set to `FALSE`, none of the system resource limits that are set in any database profiles are enforced. If `RESOURCE_LIMIT` is set to `TRUE`, the limits set in database profiles are enforced.</t>
  </si>
  <si>
    <t>To remediate this setting, execute the following SQL statement.
ALTER SYSTEM SET RESOURCE_LIMIT = TRUE SCOPE = SPFILE;</t>
  </si>
  <si>
    <t>Set the RESOURCE_LIMIT parameter to TRUE. One method to achieve the recommended state is to issue the following statement from the SQL command prompt:
ALTER SYSTEM SET RESOURCE_LIMIT = TRUE SCOPE = SPFILE;</t>
  </si>
  <si>
    <t>ORA12-20</t>
  </si>
  <si>
    <t>Set 'FAILED_LOGIN_ATTEMPTS' to Less than or Equal to '3'</t>
  </si>
  <si>
    <t>The `FAILED_LOGIN_ATTEMPTS` setting determines how many failed login attempts are permitted before the system locks the user's account. While different profiles can have different and more restrictive settings, such as `USERS` and `APPS`, the minimum(s) recommended here should be set on the `DEFAULT` profile.</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</si>
  <si>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RESOURCE_NAME='FAILED_LOGIN_ATTEMPTS'),
'UNLIMITED','9999',
P.LIMIT)) &gt; 5 
AND P.RESOURCE_NAME = 'FAILED_LOGIN_ATTEMPTS' 
AND EXISTS ( SELECT 'X' FROM DBA_USERS U WHERE U.PROFILE = P.PROFILE )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RESOURCE_NAME='FAILED_LOGIN_ATTEMPTS'
AND CON_ID = P.CON_ID),
'UNLIMITED','9999',P.LIMIT)) &gt; 5 
AND P.RESOURCE_NAME = 'FAILED_LOGIN_ATTEMPTS' 
AND EXISTS ( SELECT 'X' FROM CDB_USERS U WHERE U.PROFILE = P.PROFILE ) 
ORDER BY CON_ID, PROFILE, RESOURCE_NAME;
Lack of results implies compliance.</t>
  </si>
  <si>
    <t>The following RESOURCE_NAME and LIMIT pairs must be present for each profile returned:
FAILED_LOGIN_ATTEMPTS = 3 or fewer</t>
  </si>
  <si>
    <t>The 'FAILED_LOGIN_ATTEMPTS' is not Less than or Equal to '3'.</t>
  </si>
  <si>
    <t>3</t>
  </si>
  <si>
    <t>3.1</t>
  </si>
  <si>
    <t>Repeated failed login attempts can indicate the initiation of a brute-force login attack, this value should be set according to the needs of the organization. (See the **Notes** for a warning on a known bug that can make this security measure backfire.)</t>
  </si>
  <si>
    <t>Remediate this setting by executing the following SQL statement for each `PROFILE` returned by the audit procedure.
ALTER PROFILE LIMIT FAILED_LOGIN_ATTEMPTS 3;</t>
  </si>
  <si>
    <t>Set the FAILED_LOGIN_ATTEMPTS to less than or equal to 3. One method to achieve the recommended state is to issue the following statement from the SQL command prompt:
ALTER PROFILE &lt;profile_name&gt; LIMIT FAILED_LOGIN_ATTEMPTS 3;</t>
  </si>
  <si>
    <t>To close this finding, please provide a screenshot showing the FAILED_LOGIN_ATTEMPTS parameter value with the agency's CAP.</t>
  </si>
  <si>
    <t>ORA12-21</t>
  </si>
  <si>
    <t>Set 'PASSWORD_LOCK_TIME' to Greater than or Equal to 15 min</t>
  </si>
  <si>
    <t>The `PASSWORD_LOCK_TIME` setting determines how many days must pass for the user's account to be unlocked after the set number of failed login attempts has occurred. The suggested value for this is one day or greater.</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</si>
  <si>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RESOURCE_NAME='PASSWORD_LOCK_TIME'),
'UNLIMITED','9999',
P.LIMIT)) &lt; 0.0104 
AND P.RESOURCE_NAME = 'PASSWORD_LOCK_TIME'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0.0104,(SELECT NAME FROM V$DATABASE),
(SELECT NAME FROM V$PDBS B
WHERE P.CON_ID = B.CON_ID)) DATABASE
FROM CDB_PROFILES P
WHERE TO_NUMBER(DECODE(P.LIMIT,
'DEFAULT',(SELECT DECODE(LIMIT,'UNLIMITED',9999,LIMIT) 
FROM CDB_PROFILES 
WHERE PROFILE='DEFAULT' 
AND RESOURCE_NAME='PASSWORD_LOCK_TIME'
AND CON_ID = P.CON_ID),
'UNLIMITED','9999',P.LIMIT)) &lt; 0.0104 
AND P.RESOURCE_NAME = 'PASSWORD_LOCK_TIME' 
AND EXISTS ( SELECT 'X' FROM CDB_USERS U WHERE U.PROFILE = P.PROFILE )
ORDER BY CON_ID, PROFILE, RESOURCE_NAME;
Lack of results implies compliance.</t>
  </si>
  <si>
    <t>The following RESOURCE_NAME and LIMIT pairs must be present for each profile returned:
PASSWORD_LOCK_TIME = &gt;= 0.0104</t>
  </si>
  <si>
    <t>The 'PASSWORD_LOCK_TIME' parameter is not Greater than or Equal to '0.0104'.</t>
  </si>
  <si>
    <r>
      <t xml:space="preserve">Changed from 1 day to 0.0104 day to comply with IRS requirement  
</t>
    </r>
    <r>
      <rPr>
        <sz val="10"/>
        <color rgb="FFFF0000"/>
        <rFont val="Arial"/>
        <family val="2"/>
      </rPr>
      <t xml:space="preserve">WARNING: </t>
    </r>
    <r>
      <rPr>
        <sz val="10"/>
        <color indexed="8"/>
        <rFont val="Arial"/>
        <family val="2"/>
      </rPr>
      <t xml:space="preserve">This will likely result in many applications failing and should not be enabled in production without thorough testing. </t>
    </r>
  </si>
  <si>
    <t>HAC17</t>
  </si>
  <si>
    <t>HAC17:  Account lockouts do not require administrator action</t>
  </si>
  <si>
    <t>3.2</t>
  </si>
  <si>
    <t>Locking the user account after repeated failed login attempts can block further brute-force login attacks, but can create administrative headaches as this account unlocking process always requires DBA intervention.</t>
  </si>
  <si>
    <t>Remediate this setting by executing the following SQL statement for each `PROFILE` returned by the audit procedure.
ALTER PROFILE &lt;profile_name&gt; LIMIT PASSWORD_LOCK_TIME 0.0104;</t>
  </si>
  <si>
    <t>Set the PASSWORD_LOCK_TIME parameter to greater than or equal to 15 Min. One method to achieve the recommended state is to issue the following from a SQL command prompt for each profile:
ALTER PROFILE &lt;profile_name&gt; LIMIT PASSWORD_LOCK_TIME 0.0104;</t>
  </si>
  <si>
    <t>ORA12-22</t>
  </si>
  <si>
    <t>Set 'PASSWORD_LIFE_TIME' to Less than or Equal to '90' for normal users, and Privilege Accounts</t>
  </si>
  <si>
    <t>The `PASSWORD_LIFE_TIME` setting determines how long a password may be used before the user is required to be change it. The suggested value for this is 90 days or less.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</si>
  <si>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RESOURCE_NAME='PASSWORD_LIFE_TIME'),
'UNLIMITED','9999',P.LIMIT)) &gt; 90 AND 
P.RESOURCE_NAME = 'PASSWORD_LIFE_TIME'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RESOURCE_NAME='PASSWORD_LIFE_TIME'
AND CON_ID = P.CON_ID),
'UNLIMITED','9999',
P.LIMIT)) &gt; 90 
AND P.RESOURCE_NAME = 'PASSWORD_LIFE_TIME' 
AND EXISTS ( SELECT 'X' FROM CDB_USERS U WHERE U.PROFILE = P.PROFILE ) 
ORDER BY CON_ID, PROFILE, RESOURCE_NAME;
Lack of results implies compliance.</t>
  </si>
  <si>
    <t xml:space="preserve">The following RESOURCE_NAME and LIMIT pairs must be present for each profile returned:
PASSWORD_LIFE_TIME  = &lt;= 90 </t>
  </si>
  <si>
    <t xml:space="preserve">The 'PASSWORD_LIFE_TIME' parameter is not less than or Equal to '90' for normal users, and Privilege Accounts. </t>
  </si>
  <si>
    <t xml:space="preserve">ADDED 90 days for admin </t>
  </si>
  <si>
    <t>HPW2:  Password does not expire timely</t>
  </si>
  <si>
    <t>3.3</t>
  </si>
  <si>
    <t>Allowing passwords to remain unchanged for long periods makes the success of brute-force login attacks more likely.</t>
  </si>
  <si>
    <t>Remediate this setting by executing the following SQL statement for each PROFILE returned by the audit procedure.
ALTER PROFILE &lt;profile_name&gt; LIMIT PASSWORD_LIFE_TIME 90;</t>
  </si>
  <si>
    <t>Set the PASSWORD_LIFE_TIME parameter to less than or equal to 90 for normal users, and Privilege Accounts. One method to achieve the recommended state is to issue the following from a SQL command prompt for each profile:
ALTER PROFILE &lt;profile_name&gt; LIMIT PASSWORD_LIFE_TIME 90;</t>
  </si>
  <si>
    <t>To close this finding, please provide a screenshot showing the PASSWORD_LIFE_TIME parameter value for standard and privileged users with the agency's CAP.</t>
  </si>
  <si>
    <t>ORA12-23</t>
  </si>
  <si>
    <t>Set 'PASSWORD_REUSE_MAX' to Greater than or Equal to '24'</t>
  </si>
  <si>
    <t>The `PASSWORD_REUSE_MAX` setting determines how many different passwords must be used before the user is allowed to reuse a prior password. The suggested value for this is 24 passwords or greater.</t>
  </si>
  <si>
    <t>**Non multi-tenant or pluggable database only:**
To assess this recommendation, execute the following SQL statement.
SELECT P.PROFILE, P.RESOURCE_NAME, P.LIMIT
FROM DBA_PROFILES P
WHERE TO_NUMBER(DECODE(P.LIMIT,</t>
  </si>
  <si>
    <t>The following RESOURCE_NAME and LIMIT pairs must be present for each profile returned:
PASSWORD_REUSE_MAX = 24 or more</t>
  </si>
  <si>
    <t>The 'PASSWORD_REUSE_MAX' parameter is not Greater than or Equal to '24'.</t>
  </si>
  <si>
    <t>Note: Deviation from CIS benchmark of 20.  IRS Requires the value for this setting to be 24.</t>
  </si>
  <si>
    <t>HPW6:  Password history is insufficient</t>
  </si>
  <si>
    <t>3.4</t>
  </si>
  <si>
    <t>Allowing reuse of a password within a short period of time after the password's initial use can make the success of both social-engineering and brute-force password-based attacks more likely.</t>
  </si>
  <si>
    <t>Remediate this setting by executing the following SQL statement for each `PROFILE` returned by the audit procedure.
ALTER PROFILE LIMIT PASSWORD_REUSE_MAX 24;</t>
  </si>
  <si>
    <t>Set the PASSWORD_REUSE_MAX parameter to greater than or equal to 24. One method to achieve the recommended state is to issue the following statement from the SQL command prompt:
ALTER PROFILE &lt;profile_name&gt; LIMIT PASSWORD_REUSE_MAX 24;</t>
  </si>
  <si>
    <t>ORA12-24</t>
  </si>
  <si>
    <t xml:space="preserve">Set 'PASSWORD_REUSE_TIME' to Greater than or Equal to '365' </t>
  </si>
  <si>
    <t>The `PASSWORD_REUSE_TIME` setting determines the amount of time in days that must pass before the same password may be reused. The suggested value for this is 365 days or greater.</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</si>
  <si>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RESOURCE_NAME='PASSWORD_REUSE_TIME'),
 'UNLIMITED','9999',P.LIMIT)) &lt; 365 AND 
 P.RESOURCE_NAME = 'PASSWORD_REUSE_TIME'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RESOURCE_NAME='PASSWORD_REUSE_TIME'
 AND CON_ID = P.CON_ID),
 'UNLIMITED','9999',P.LIMIT)) &lt; 365 
AND P.RESOURCE_NAME = 'PASSWORD_REUSE_TIME' 
AND EXISTS ( SELECT 'X' FROM CDB_USERS U WHERE U.PROFILE = P.PROFILE ) 
ORDER BY CON_ID, PROFILE, RESOURCE_NAME;
Lack of results implies compliance.</t>
  </si>
  <si>
    <t>The PASSWORD_REUSE_TIME has been set to 365 or greater.</t>
  </si>
  <si>
    <t>The PASSWORD_REUSE_TIME has not been set to 365 or greater.</t>
  </si>
  <si>
    <t>3.5</t>
  </si>
  <si>
    <t>Reusing the same password after only a short period of time has passed makes the success of brute-force login attacks more likely.</t>
  </si>
  <si>
    <t>Remediate this setting by executing the following SQL statement for each `PROFILE` returned by the audit procedure.
ALTER PROFILE LIMIT PASSWORD_REUSE_TIME 365;</t>
  </si>
  <si>
    <t>Set 'PASSWORD_REUSE_TIME' to Greater than or Equal to 365. One method to achieve the recommended state is to issue the following from a SQL command prompt for each profile:
ALTER PROFILE &lt;profile_name&gt; LIMIT PASSWORD_REUSE_TIME 365;</t>
  </si>
  <si>
    <t>ORA12-25</t>
  </si>
  <si>
    <t>Set 'PASSWORD_GRACE_TIME' to Less than or Equal to '0'</t>
  </si>
  <si>
    <t>The `PASSWORD_GRACE_TIME` setting determines how many days can pass after the user's password expires before the user's login capability is automatically locked out. The suggested value for this is five days or less.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</si>
  <si>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RESOURCE_NAME='PASSWORD_GRACE_TIME'),
'UNLIMITED','9999',P.LIMIT)) &gt; 0 AND 
P.RESOURCE_NAME = 'PASSWORD_GRACE_TIME'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RESOURCE_NAME='PASSWORD_GRACE_TIME'
AND CON_ID = P.CON_ID),
'UNLIMITED','9999',P.LIMIT)) &gt; 0 
AND P.RESOURCE_NAME = 'PASSWORD_GRACE_TIME'
AND EXISTS ( SELECT 'X' FROM CDB_USERS U WHERE U.PROFILE = P.PROFILE ) 
ORDER BY CON_ID, PROFILE, RESOURCE_NAME;
Lack of results implies compliance.</t>
  </si>
  <si>
    <t>The following RESOURCE_NAME and LIMIT pairs must be present for each profile returned:
PASSWORD_GRACE_TIME = &lt;= 0</t>
  </si>
  <si>
    <t>The 'PASSWORD_GRACE_TIME' parameter is not Less than or Equal to '0'.</t>
  </si>
  <si>
    <t>Note: Deviation from CIS benchmark of 5. IRS Requires the value for this setting to be 0.</t>
  </si>
  <si>
    <t>3.6</t>
  </si>
  <si>
    <t>Locking the user account after the expiration of the password change requirement's grace period can help prevent password-based attacks against any forgotten or disused accounts, while still allowing the account and its information to be accessible by DBA intervention.</t>
  </si>
  <si>
    <t>Remediate this setting by executing the following SQL statement for each `PROFILE` returned by the audit procedure.
ALTER PROFILE &lt;profile_name&gt; LIMIT PASSWORD_GRACE_TIME 0;</t>
  </si>
  <si>
    <t>Set the PASSWORD_GRACE_TIME parameter to less than or equal to 0. One method to achieve the recommended state is to issue the following statement from the SQL command prompt:
ALTER PROFILE &lt;profile_name&gt; LIMIT PASSWORD_GRACE_TIME 0;</t>
  </si>
  <si>
    <t>To close this finding, please provide a screenshot showing the PASSWORD_GRACE_TIME parameter value with the agency's CAP.</t>
  </si>
  <si>
    <t>ORA12-26</t>
  </si>
  <si>
    <t>Set 'PASSWORD_VERIFY_FUNCTION' for All Profiles</t>
  </si>
  <si>
    <t>The `PASSWORD_VERIFY_FUNCTION` determines password settings requirements when a user password is changed at the SQL command prompt. It should be set for all profiles. Note that this setting does not apply for users managed by the Oracle password file.</t>
  </si>
  <si>
    <t>**Non multi-tenant or pluggable database only:**
To assess this recommendation, execute the following SQL statement.
SELECT P.PROFILE, P.RESOURCE_NAME, P.LIMIT
FROM DBA_PROFILES P
WHERE DECODE(P.LIMIT,
'DEFAULT',(SELECT LIMIT 
FROM DBA_PROFILES 
WHERE PROFILE='DEFAULT' 
AND RESOURCE_NAME = P.RESOURCE_NAME),
LIMIT) = 'NULL'
AND P.RESOURCE_NAME = 'PASSWORD_VERIFY_FUNCTION'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DECODE(P.LIMIT, 
'DEFAULT',(SELECT LIMIT 
FROM CDB_PROFILES 
WHERE PROFILE='DEFAULT' 
AND RESOURCE_NAME = P.RESOURCE_NAME
AND CON_ID = P.CON_ID),
LIMIT) = 'NULL'
AND P.RESOURCE_NAME = 'PASSWORD_VERIFY_FUNCTION' 
AND EXISTS ( SELECT 'X' 
FROM CDB_USERS U 
WHERE U.PROFILE = P.PROFILE ) 
ORDER BY CON_ID, PROFILE, RESOURCE_NAME;
Lack of results implies compliance.</t>
  </si>
  <si>
    <t>Note: If passwords are managed by the Oracle password file then this control is N/A.  
The PASSWORD_ VERIFY_ FUNCTION resource name should be defined with a custom function.  Request the administrator to show the function.
The function should ensure that:
- passwords are 14 characters or more.
- passwords consist of alpha and numeric and special characters.
This query must not return any data, i.e., "no rows selected."</t>
  </si>
  <si>
    <t>The 'PASSWORD_VERIFY_FUNCTION' is not set for All Profiles.</t>
  </si>
  <si>
    <t>HPW12:  Passwords do not meet complexity requirements</t>
  </si>
  <si>
    <t>3.7</t>
  </si>
  <si>
    <t>Requiring users to apply the 12c security features in password creation, such as forcing mixed-case complexity, blocking of simple combinations, and enforcing change/history settings can potentially thwart logins by an unauthorized user.</t>
  </si>
  <si>
    <t>Create a custom password verification function which fulfills the password requirements of the organization.</t>
  </si>
  <si>
    <t>Configure the PASSWORD_VERIFY_FUNCTION so that passwords meet the IRS Publication 1075 complexity requirements.</t>
  </si>
  <si>
    <t>ORA12-27</t>
  </si>
  <si>
    <t>AC-10</t>
  </si>
  <si>
    <t xml:space="preserve">Concurrent Session </t>
  </si>
  <si>
    <t>Set 'SESSIONS_PER_USER' Equal to '10'</t>
  </si>
  <si>
    <t>The `SESSIONS_PER_USER` setting determines the maximum number of user sessions that are allowed to be open concurrently. The suggested value for this is 10 or less.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</si>
  <si>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RESOURCE_NAME='SESSIONS_PER_USER'),
'UNLIMITED','9999',P.LIMIT)) &gt; 10 
AND P.RESOURCE_NAME = 'SESSIONS_PER_USER'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RESOURCE_NAME='SESSIONS_PER_USER'
AND CON_ID = P.CON_ID),
'UNLIMITED','9999',P.LIMIT)) &gt; 10 
AND P.RESOURCE_NAME = 'SESSIONS_PER_USER' 
AND EXISTS ( SELECT 'X' FROM CDB_USERS U WHERE U.PROFILE = P.PROFILE ) 
ORDER BY CON_ID, PROFILE, RESOURCE_NAME;
Lack of results implies compliance.</t>
  </si>
  <si>
    <t xml:space="preserve">The following RESOURCE_NAME and LIMIT pairs must be present for each profile returned:
The sessions per user limit should be set to less than or equal to 10.  </t>
  </si>
  <si>
    <t>The 'SESSIONS_PER_USER' parameter is not Equal to '10'.</t>
  </si>
  <si>
    <t>HSC21</t>
  </si>
  <si>
    <t>HSC21:  Number of logon sessions are not managed appropriately</t>
  </si>
  <si>
    <t>3.8</t>
  </si>
  <si>
    <t>Limiting the number of the `SESSIONS_PER_USER` can help prevent memory resource exhaustion by poorly formed requests or intentional denial-of-service attacks.</t>
  </si>
  <si>
    <t>To remediate this setting, execute the following SQL statement for each `PROFILE` returned by the audit procedure.
ALTER PROFILE &lt;profile_name&gt; LIMIT SESSIONS_PER_USER 10;</t>
  </si>
  <si>
    <t>Set the SESSIONS_PER_USER parameter to less than or equal to 0. One method to achieve the recommended state is to issue the following statement from the SQL command prompt:
ALTER PROFILE &lt;profile_name&gt; LIMIT SESSIONS_PER_USER 10;</t>
  </si>
  <si>
    <t>ORA12-28</t>
  </si>
  <si>
    <t xml:space="preserve">Set the 'INACTIVE_ACCOUNT_TIME' to 120 or less </t>
  </si>
  <si>
    <t>The 'INACTIVE_ACCOUNT_TIME' setting determines the maximum number of days of inactivity (no logins at all) after which the account will be locked. The suggested value for this is 120 or less.</t>
  </si>
  <si>
    <t>**Non multi-tenant or pluggable database only:**
To assess this recommendation, execute the following SQL statement.
SELECT P.PROFILE, P.RESOURCE_NAME, P.LIMIT
FROM DBA_PROFILES P
WHERE TO_NUMBER(DECODE(P.LIMIT,'DEFAULT',(SELECT DISTINCT DECODE(LIMIT,'UNLIMITED',9999,LIMIT) 
FROM DBA_PROFILES 
WHERE PROFILE='DEFAULT' 
AND RESOURCE_NAME='INACTIVE_ACCOUNT_TIME'),
'UNLIMITED','9999',
P.LIMIT)) &gt; 120
AND P.RESOURCE_NAME = 'INACTIVE_ACCOUNT_TIME' 
AND EXISTS ( SELECT 'X' FROM DBA_USERS U WHERE U.PROFILE = P.PROFILE );
**Multi-tenant in the container database:**
This query will also give you the name of the CDB/PDB that has the issue. To assess this recommendation, execute the following SQL statement.
SELECT DISTINCT P.PROFILE, P.RESOURCE_NAME, P.LIMIT,
DECODE (P.CON_ID,0,(SELECT NAME FROM V$DATABASE),
1,(SELECT NAME FROM V$DATABASE),
(SELECT NAME FROM V$PDBS B
WHERE P.CON_ID = B.CON_ID)) DATABASE
FROM CDB_PROFILES P
WHERE TO_NUMBER(DECODE(P.LIMIT,
DEFAULT',(SELECT DISTINCT DECODE(LIMIT,'UNLIMITED',9999,LIMIT) 
FROM CDB_PROFILES 
WHERE PROFILE='DEFAULT' 
AND RESOURCE_NAME='INACTIVE_ACCOUNT_TIME'
AND CON_ID = P.CON_ID),
'UNLIMITED','9999',
 P.LIMIT)) &gt; 120 
AND P.RESOURCE_NAME = 'INACTIVE_ACCOUNT_TIME' 
AND EXISTS ( SELECT 'X' FROM CDB_USERS U WHERE U.PROFILE = P.PROFILE );
Lack of results implies compliance.</t>
  </si>
  <si>
    <t xml:space="preserve">The INACTIVE_ACCOUNT_TIME has been set to 120 or less. </t>
  </si>
  <si>
    <t xml:space="preserve">The INACTIVE_ACCOUNT_TIME has not been set to 120 or less. </t>
  </si>
  <si>
    <t>HAC10</t>
  </si>
  <si>
    <t>HAC10:  Accounts do not expire after the correct period of inactivity</t>
  </si>
  <si>
    <t>3.9</t>
  </si>
  <si>
    <t>Setting 'INACTIVE_ACCOUNT_TIME' can help with deactivation of "inactive" or "unused" accounts.</t>
  </si>
  <si>
    <t xml:space="preserve">To remediate this setting, execute the following SQL statement for each `PROFILE` returned by the audit procedure.
ALTER PROFILE &lt;profile_name&gt; LIMIT INACTIVE_ACCOUNT_TIME 120;
</t>
  </si>
  <si>
    <t>Set the 'INACTIVE_ACCOUNT_TIME' to 120 or less. One method to achieve the recommended state is to issue the following statement from the SQL command prompt:
ALTER PROFILE &lt;profile_name&gt; LIMIT INACTIVE_ACCOUNT_TIME 120;</t>
  </si>
  <si>
    <t>ORA12-29</t>
  </si>
  <si>
    <t>Change all Default Passwords</t>
  </si>
  <si>
    <t>Default passwords should not be used by Oracle database users.</t>
  </si>
  <si>
    <t>**Non multi-tenant or pluggable database only:**
To assess this recommendation, execute the following SQL statement.
SELECT DISTINCT A.USERNAME
FROM DBA_USERS_WITH_DEFPWD A, DBA_USERS B
WHERE A.USERNAME = B.USERNAME 
AND B.ACCOUNT_STATUS = 'OPEN';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CDB_USERS_WITH_DEFPWD A, CDB_USERS C
WHERE A.USERNAME = C.USERNAME 
AND C.ACCOUNT_STATUS = 'OPEN';
Lack of results implies compliance.
The view called `CDB_USERS_WITH_DEFPWD and DBA_USERS_WITH_DEFPWD` shows a list of all database users making use of default passwords. Lack of results implies compliance.
**Note:** Per Oracle Support Document 2173962.1, "after creation of a new 12c database, the `SYS` and `SYSTEM` accounts are listed in `DBA_USERS_WITH_DEFPWD` even though the accounts were created with non-default passwords. Setting the same passwords again with `ALTER USER` correctly recognizes that the accounts do not have default passwords."</t>
  </si>
  <si>
    <t>This query must not return any data, i.e., "no rows selected."</t>
  </si>
  <si>
    <t>All default passwords have not been changed.</t>
  </si>
  <si>
    <t>HPW17</t>
  </si>
  <si>
    <t>HPW17:  Default passwords have not been changed</t>
  </si>
  <si>
    <t>4</t>
  </si>
  <si>
    <t>4.1</t>
  </si>
  <si>
    <t>Default passwords should be considered "well known" to attackers. Consequently, if default passwords remain in place, any attacker with access to the database can authenticate as the user with that default password.</t>
  </si>
  <si>
    <t>To remediate this setting, execute the following SQL statement, keeping in mind if this is granted in both container and pluggable database, you must connect to both places to revoke.
- Manually issue the following SQL statement for each USERNAME returned in the Audit Procedure:
Execute the following SQL script to assign a randomly generated password to each account using a default password: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</si>
  <si>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Change all default passwords and / or remove default accounts. One method to achieve the recommended state is to issue the following SQL statement for each USERNAME that has a default password assigned: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</si>
  <si>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To close this finding, please provide a screenshot showing that all Oracle default passwords have been changed or removed with the agency's CAP.</t>
  </si>
  <si>
    <t>ORA12-30</t>
  </si>
  <si>
    <t>All Sample Data And Users Have Been Removed</t>
  </si>
  <si>
    <t>Oracle sample schemas can be used to create sample users (`BI`,`HR`,`IX`,`OE`,`PM`,`SCOTT`,`SH`), with well-known default passwords, particular views, and procedures/functions, in addition to tables and fictitious data. The sample schemas should be removed.</t>
  </si>
  <si>
    <t>**Non multi-tenant or pluggable database only:**
To assess this recommendation, execute the following SQL statement.
SELECT USERNAME
FROM DBA_USERS
WHERE USERNAME IN ('BI','HR','IX','OE','PM','SCOTT','SH');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 A
WHERE A.USERNAME IN ('BI','HR','IX','OE','PM','SCOTT','SH');
Lack of results implies compliance.</t>
  </si>
  <si>
    <t>All sample data and users have not been removed.</t>
  </si>
  <si>
    <t>HAC27</t>
  </si>
  <si>
    <t>HAC27:  Default accounts have not been disabled or renamed</t>
  </si>
  <si>
    <t>4.2</t>
  </si>
  <si>
    <t>The sample schemas are typically not required for production operations of the database. The default users, views, and/or procedures/functions created by sample schemas could be used to launch exploits against production environments.</t>
  </si>
  <si>
    <t>To remediate this setting, execute the following SQL statement, keeping in mind if this is granted in both container and pluggable database, you must connect to both places to run the drop script.
$ORACLE_HOME/demo/schema/drop_sch.sql
Then, execute the following SQL statement.
DROP USER SCOTT CASCADE;</t>
  </si>
  <si>
    <t>Remove all sample data and users, all oracle schema used to create sample users (`BI`,`HR`,`IX`,`OE`,`PM`,`SCOTT`,`SH`).  One method to achieve the recommended state is to create the following SQL script:
$ORACLE_HOME/demo/schema/drop_sch.sql
Then, execute the following SQL statement.
DROP USER SCOTT CASCADE;</t>
  </si>
  <si>
    <t>ORA12-31</t>
  </si>
  <si>
    <t>Set 'DBA_USERS.AUTHENTICATION_TYPE' Not to 'EXTERNAL' for Any User</t>
  </si>
  <si>
    <t>The `authentication_type='EXTERNAL'` setting determines whether or not a user can be authenticated by a remote OS to allow access to the database with full authorization. This setting should not be used.</t>
  </si>
  <si>
    <t>**Non multi-tenant or pluggable database only:**
To assess this recommendation, execute the following SQL statement.
SELECT USERNAME FROM DBA_USERS WHERE AUTHENTICATION_TYPE = 'EXTERNAL';
**Multi-tenant in the container database:**
This query will also give you the name of the CDB/PDB that has the issue. To assess this recommendation, execute the following SQL statement.
SELECT A.USERNAME,
DECODE (A.CON_ID,0,(SELECT NAME FROM V$DATABASE),
1,(SELECT NAME FROM V$DATABASE),
(SELECT NAME FROM V$PDBS B
WHERE A.CON_ID = B.CON_ID))
FROM CDB_USERS A
WHERE AUTHENTICATION_TYPE = 'EXTERNAL';
Lack of results implies compliance.</t>
  </si>
  <si>
    <t>The DBA_USERS.AUTHENTICATION_TYPE has been set to EXTERNAL  for Any User.</t>
  </si>
  <si>
    <t>HAC11:  User access was not established with concept of least privilege</t>
  </si>
  <si>
    <t>4.3</t>
  </si>
  <si>
    <t>Allowing remote OS authentication of a user to the database can potentially allow supposed "privileged users" to connect as "authenticated," even when the remote system is compromised.</t>
  </si>
  <si>
    <t>To remediate this setting, execute the following SQL statement, keeping in mind if this is granted in both container and pluggable database, you must connect to both places to revoke.
ALTER USER &lt;username&gt; IDENTIFIED BY &lt;password&gt;;</t>
  </si>
  <si>
    <t>Configure the database so that DBA_USERS.AUTHENTICATION_TYPE is not set to EXTERNAL for Any User. One method to achieve the recommended state is to issue the following statement from the SQL command prompt:
ALTER USER &lt;username&gt; IDENTIFIED BY &lt;password&gt;;</t>
  </si>
  <si>
    <t>To close this finding, please provide a screenshot showing the DBA_USERS.AUTHENTICATION_TYPE has Not been set to EXTERNAL for Any User with the agency's CAP.</t>
  </si>
  <si>
    <t>ORA12-32</t>
  </si>
  <si>
    <t>Set No Users Are Assigned the 'DEFAULT' Profile</t>
  </si>
  <si>
    <t>Upon creation database users are assigned to the `DEFAULT` profile unless otherwise specified. No users should be assigned to that profile.</t>
  </si>
  <si>
    <t>**Non multi-tenant or pluggable database only:**
To assess this recommendation, execute the following SQL statement.
SELECT USERNAME
FROM DBA_USERS
WHERE PROFILE='DEFAULT'
AND ACCOUNT_STATUS='OPEN'
AND ORACLE_MAINTAINED = 'N';
**Multi-tenant in the container database:**
This query will also give you the name of the CDB/PDB that has the issue. To assess this recommendation, execute the following SQL statement.
SELECT A.USERNAME,
DECODE (A.CON_ID,0,(SELECT NAME FROM V$DATABASE),
1,(SELECT NAME FROM V$DATABASE),
(SELECT NAME FROM V$PDBS B WHERE A.CON_ID = B.CON_ID))
FROM CDB_USERS A
WHERE A.PROFILE='DEFAULT'
AND A.ACCOUNT_STATUS='OPEN'
AND A.ORACLE_MAINTAINED = 'N';
Lack of results implies compliance.</t>
  </si>
  <si>
    <t>Some users are assigned the 'DEFAULT' Profile.</t>
  </si>
  <si>
    <t>4.4</t>
  </si>
  <si>
    <t>Users should be created with function-appropriate profiles. The `DEFAULT` profile, being defined by Oracle, is subject to change at any time (e.g. by patch or version update). The `DEFAULT` profile has unlimited settings that are often required by the `SYS` user when patching; such unlimited settings should be tightly reserved and not applied to unnecessary users.</t>
  </si>
  <si>
    <t>To remediate this recommendation, execute the following SQL statement for each user returned by the audit query using a functional-appropriate profile, keeping in mind if this is granted in both container and pluggable database, you must connect to both places to revoke.
ALTER USER &lt;username&gt; PROFILE &lt;appropriate_profile&gt;;</t>
  </si>
  <si>
    <t>Configure the database so that no users are given the default profile. One method to achieve the recommended state is to issue the following from a SQL command prompt for each user returned by the audit query:
ALTER USER &lt;username&gt; PROFILE &lt;appropriate_profile&gt;;</t>
  </si>
  <si>
    <t>To close this finding, please provide a screenshot showing no users are given the default profile, with the agency's CAP.</t>
  </si>
  <si>
    <t>ORA12-33</t>
  </si>
  <si>
    <t>Set 'SYS.USER$MIG' Has Been Dropped</t>
  </si>
  <si>
    <t>The table `sys.user$mig` is created during migration and contains the Oracle password hashes before the migration starts. This table should be dropped.</t>
  </si>
  <si>
    <t>**Non multi-tenant or pluggable database only:**
To assess this recommendation, execute the following SQL statement.
SELECT OWNER, TABLE_NAME
FROM DBA_TABLES
WHERE TABLE_NAME='USER$MIG' AND OWNER='SYS';
**Multi-tenant in the container database:**
This query will also give you the name of the CDB/PDB that has the issue. To assess this recommendation, execute the following SQL statement.
SELECT OWNER, TABLE_NAME,
DECODE (A.CON_ID,0,(SELECT NAME FROM V$DATABASE),
1,(SELECT NAME FROM V$DATABASE),
(SELECT NAME FROM V$PDBS B WHERE A.CON_ID = B.CON_ID))
FROM CDB_TABLES A
WHERE TABLE_NAME='USER$MIG' AND OWNER='SYS';
Lack of results implies compliance.</t>
  </si>
  <si>
    <t>The 'SYS.USER$MIG' table has not been dropped.</t>
  </si>
  <si>
    <t>4.5</t>
  </si>
  <si>
    <t>The table `sys.user$mig` is not deleted after the migration. An attacker could access the table containing the Oracle password hashes.</t>
  </si>
  <si>
    <t xml:space="preserve">To remediate this setting, execute the following SQL statement, keeping in mind if this is granted in both container and pluggable database, you must connect to both places to revoke.
DROP TABLE SYS.USER$MIG;
</t>
  </si>
  <si>
    <t>Drop the SYS.USER$MIG table. One method to achieve the recommended state is to issue the following statement from the SQL command prompt:
DROP TABLE SYS.USER$MIG;</t>
  </si>
  <si>
    <t>To close this finding, please provide a screenshot showing the SYS table names with the agency's CAP.</t>
  </si>
  <si>
    <t>ORA12-34</t>
  </si>
  <si>
    <t>Remove Public Database Links</t>
  </si>
  <si>
    <t>Public Database links are used to allow connections between databases.</t>
  </si>
  <si>
    <t>**Non multi-tenant or pluggable database only:**
To assess this recommendation, execute the following SQL statement.
SELECT DB_LINK, HOST FROM DBA_DB_LINKS WHERE OWNER = 'PUBLIC';
**Multi-tenant in the container database:**
This query will also give you the name of the CDB/PDB that has the issue. To assess this recommendation, execute the following SQL statement.
SELECT DB_LINK, HOST,
DECODE (A.CON_ID,0,(SELECT NAME FROM V$DATABASE),
1,(SELECT NAME FROM V$DATABASE),
(SELECT NAME FROM V$PDBS B WHERE A.CON_ID = B.CON_ID))
FROM CDB_DB_LINKS A
WHERE OWNER = 'PUBLIC';
Lack of results implies compliance.</t>
  </si>
  <si>
    <t xml:space="preserve">The Public Database Links has not been removed. </t>
  </si>
  <si>
    <t>4.6</t>
  </si>
  <si>
    <t>Using public database links in the database can allow anyone with a connection to the database to query, update, insert, delete data on a remote database depending on the userid that is part of the link.</t>
  </si>
  <si>
    <t>To remediate this setting, execute the following SQL statement, keeping in mind if this is granted in both container and pluggable database, you must connect to both places to revoke.
DROP PUBLIC DATABASE LINK &lt;DB_LINK&gt;;</t>
  </si>
  <si>
    <t>Remove Public Database Links. One method to achieve the recommended state is to issue the following statement from the SQL command prompt:
DROP PUBLIC DATABASE LINK &lt;DB_LINK&gt;;</t>
  </si>
  <si>
    <t>To close this finding, please provide a screenshot showing the Public Database Links has been removed with the agency's CAP.</t>
  </si>
  <si>
    <t>ORA12-35</t>
  </si>
  <si>
    <t>Set 'EXECUTE' to Revoked from 'PUBLIC' on 'Network' Packages</t>
  </si>
  <si>
    <t>As described below, Oracle Database PL/SQL "Network" packages - `DBMS_LDAP`, `UTL_INADDR`, `UTL_TCP`, `UTL_MAIL`, `UTL_SMTP`, `UTL_DBWS`, `UTL_ORAMTS`, `UTL_HTTP` and type `HTTPURITYPE` – provide PL/SQL APIs to interact or access remote servers. The PUBLIC should not be able to execute these packages.
- The Oracle database `DBMS_LDAP` package contains functions and procedures that enable programmers to access data from LDAP servers. 
- The Oracle database `UTL_INADDR` package provides an API to retrieve host names and IP addresses of local and remote hosts. 
- The Oracle database `UTL_TCP` package can be used to read/write file to TCP sockets on the server where the Oracle instance is installed. 
- The Oracle database `UTL_MAIL` package can be used to send email from the server where the Oracle instance is installed. 
- The Oracle database `UTL_SMTP` package can be used to send email from the server where the Oracle instance is installed. The user `PUBLIC` should not be able to execute `UTL_SMTP`.
- The Oracle database `UTL_DBWS` package can be used to read/write file to web-based applications on the server where the Oracle instance is installed. This package is not automatically installed for security reasons. 
- The Oracle database `UTL_ORAMTS` package can be used to perform HTTP requests. This could be used to send information to the outside. 
- The Oracle database `UTL_HTTP` package can be used to perform HTTP requests. This could be used to send information to the outside. 
- The Oracle database `HTTPURITYPE` object type can be used to perform HTTP requests.</t>
  </si>
  <si>
    <t>**Non multi-tenant or pluggable database only:**
To assess this recommendation, execute the following SQL statement.
SELECT TABLE_NAME, PRIVILEGE, GRANTEE
FROM DBA_TAB_PRIVS
WHERE GRANTEE='PUBLIC'
AND PRIVILEGE='EXECUTE'
AND TABLE_NAME IN ('DBMS_LDAP','UTL_INADDR','UTL_TCP','UTL_MAIL','UTL_SMTP','UTL_DBWS','UTL_ORAMTS','UTL_HTTP','HTTPURITYPE');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('DBMS_LDAP','UTL_INADDR','UTL_TCP','UTL_MAIL','UTL_SMTP','UTL_DBWS','UTL_ORAMTS','UTL_HTTP','HTTPURITYPE')
ORDER BY CON_ID, TABLE_NAME;
Lack of results implies compliance.</t>
  </si>
  <si>
    <t>The 'EXECUTE' privilege is not revoked from 'PUBLIC' on "Network" Packages.</t>
  </si>
  <si>
    <t>5.1.1</t>
  </si>
  <si>
    <t>5.1.1.1</t>
  </si>
  <si>
    <t>As described below, Oracle Database PL/SQL packages - `DBMS_LDAP`, `UTL_INADDR`, `UTL_TCP`, `UTL_MAIL`, `UTL_SMTP`, `UTL_DBWS`, `UTL_ORAMTS`, `UTL_HTTP` and type `HTTPURITYPE` can be used by unauthorized users to create specially crafted error messages or send information to external servers. The `PUBLIC` should not be able to execute these packages.
- The use of the `DBMS_LDAP` package can be used to create specially crafted error messages or send information via DNS to the outside.
- The `UTL_INADDR` package can be used to create specially crafted error messages or send information via DNS to the outside.
- The `UTL_TCP` package could allow an unauthorized user to corrupt the TCP stream used to carry the protocols that communicate with the instance's external communications.
- The `UTL_MAIL` package could allow an unauthorized user to corrupt the SMTP function to accept or generate junk mail that can result in a denial-of-service condition due to network saturation.
- The `UTL_SMTP` package could allow an unauthorized user to corrupt the SMTP function to accept or generate junk mail that can result in a denial-of-service condition due to network saturation.
- The `UTL_DBWS` package could allow an unauthorized user to corrupt the HTTP stream used to carry the protocols that communicate for the instance's web-based external communications.
- The `UTL_ORAMTS` package could be used to send (sensitive) information to external websites. The use of this package should be restricted according to the needs of the organization.
- The `UTL_HTTP` package could be used to send (sensitive) information to external websites.
- The use of this package should be restricted according to the needs of the organization.
- The ability to perform HTTP requests could be used to leak information from the database to an external destination.</t>
  </si>
  <si>
    <t>To remediate this setting, execute the following SQL statement, keeping in mind if this is granted in both container and pluggable database, you must connect to both places to revoke.
REVOKE EXECUTE ON DBMS_LDAP FROM PUBLIC;
REVOKE EXECUTE ON UTL_INADDR FROM PUBLIC;
REVOKE EXECUTE ON UTL_TCP FROM PUBLIC;
REVOKE EXECUTE ON UTL_MAIL FROM PUBLIC;
REVOKE EXECUTE ON UTL_SMTP FROM PUBLIC;
REVOKE EXECUTE ON UTL_DBWS FROM PUBLIC;
REVOKE EXECUTE ON UTL_ORAMTS FROM PUBLIC;
REVOKE EXECUTE ON UTL_HTTP FROM PUBLIC;
REVOKE EXECUTE ON HTTPURITYPE FROM PUBLIC;</t>
  </si>
  <si>
    <t>Revoke EXECUTE from PUBLIC on Network Packages. One method to achieve the recommended state is to issue the following statement from the SQL command prompt:
REVOKE EXECUTE ON DBMS_LDAP FROM PUBLIC;
REVOKE EXECUTE ON UTL_INADDR FROM PUBLIC;
REVOKE EXECUTE ON UTL_TCP FROM PUBLIC;
REVOKE EXECUTE ON UTL_MAIL FROM PUBLIC;
REVOKE EXECUTE ON UTL_SMTP FROM PUBLIC;
REVOKE EXECUTE ON UTL_DBWS FROM PUBLIC;
REVOKE EXECUTE ON UTL_ORAMTS FROM PUBLIC;
REVOKE EXECUTE ON UTL_HTTP FROM PUBLIC;
REVOKE EXECUTE ON HTTPURITYPE FROM PUBLIC;</t>
  </si>
  <si>
    <t>To close this finding, please provide a screenshot showing that the EXECUTE has been revoked from PUBLIC on network packages with the agency's CAP.</t>
  </si>
  <si>
    <t>ORA12-36</t>
  </si>
  <si>
    <t>Set 'EXECUTE' to Revoked from 'PUBLIC' on 'File System' Packages</t>
  </si>
  <si>
    <t>As described below, Oracle Database PL/SQL "File System" packages - `DBMS_ADVISOR`, `DBMS_LOB` and `UTL_FILE` – provide PL/SQL APIs to access files on the servers. The user `PUBLIC` should not be able to execute these packages.
- The Oracle database `DBMS_ADVISOR` package can be used to write files located on the server where the Oracle instance is installed. The user PUBLIC should not be able to execute `DBMS_ADVISOR`.
- The Oracle database `DBMS_LOB` package provides subprograms that can manipulate and read/write on `BLOB`'s, `CLOB`'s, `NCLOB`'s, `BFILE`'s, and temporary `LOB`'s. The user `PUBLIC` should not be able to execute `DBMS_LOB`.
- The Oracle database `UTL_FILE` package can be used to read/write files located on the server where the Oracle instance is installed. The user `PUBLIC` should not be able to execute `UTL_FILE`.</t>
  </si>
  <si>
    <t>**Non multi-tenant or pluggable database only:**
To assess this recommendation, execute the following SQL statement.
SELECT TABLE_NAME, PRIVILEGE, GRANTEE
FROM DBA_TAB_PRIVS
WHERE GRANTEE='PUBLIC'
AND PRIVILEGE='EXECUTE'
AND TABLE_NAME IN ('DBMS_ADVISOR','DBMS_LOB','UTL_FILE');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('DBMS_ADVISOR','DBMS_LOB','UTL_FILE')
ORDER BY CON_ID, TABLE_NAME;
Lack of results implies compliance.</t>
  </si>
  <si>
    <t>The 'EXECUTE' privilege is not revoked from 'PUBLIC' on 'File System' Packages.</t>
  </si>
  <si>
    <t>5.1.1.2</t>
  </si>
  <si>
    <t>As described below, Oracle Database PL/SQL "File System" packages - `DBMS_ADVISOR`, `DBMS_LOB` and `UTL_FILE` – should not be granted to `PUBLIC`.
- Use of the `DBMS_ADVISOR` package could allow an unauthorized user to corrupt operating system files on the instance's host.
- Use of the `DBMS_LOB` package could allow an unauthorized user to manipulate `BLOB`'s, `CLOB`'s, `NCLOB`'s, `BFILE`'s, and temporary LOBs on the instance, either destroying data or causing a denial-of-service condition due to corruption of disk space.
- Use of the `UTL_FILE` package could allow a user to read OS files. These files could contain sensitive information (e.g. passwords in `.bash_history`)</t>
  </si>
  <si>
    <t>To remediate this setting, execute the following SQL statement, keeping in mind if this is granted in both container and pluggable database, you must connect to both places to revoke.
REVOKE EXECUTE ON DBMS_ADVISOR FROM PUBLIC;
REVOKE EXECUTE ON DBMS_LOB FROM PUBLIC;
REVOKE EXECUTE ON UTL_FILE FROM PUBLIC;</t>
  </si>
  <si>
    <t>Revoke EXECUTE from PUBLIC on File System Packages. One method to achieve the recommended state is to issue the following statement from the SQL command prompt:
REVOKE EXECUTE ON DBMS_ADVISOR FROM PUBLIC;
REVOKE EXECUTE ON DBMS_LOB FROM PUBLIC;
REVOKE EXECUTE ON UTL_FILE FROM PUBLIC;</t>
  </si>
  <si>
    <t>To close this finding, please provide a screenshot showing that the EXECUTE has been revoked from PUBLIC on File System packages with the agency's CAP.</t>
  </si>
  <si>
    <t>ORA12-37</t>
  </si>
  <si>
    <t>Set 'EXECUTE' to Revoked from 'PUBLIC' on 'Encryption' Packages</t>
  </si>
  <si>
    <t>As described below, Oracle Database PL/SQL "Encryption" packages - `DBMS_CRYPTO`, `DBMS_OBFUSCATION_TOOLKIT` and `DBMS_RANDOM` – provide PL/SQL APIs to perform functions related to cryptography. The `PUBLIC` should not be able to execute these packages.
- The `DBMS_CRYPTO` settings provide a toolset that determines the strength of the encryption algorithm used to encrypt application data and is part of the `SYS` schema. The `DES` (56-bit key), `3DES` (168-bit key), `3DES-2KEY` (112-bit key), `AES` (128/192/256-bit keys), and `RC4` are available. 
- The `DBMS_OBFUSCATION_TOOLKIT` provides one of the tools that determine the strength of the encryption algorithm used to encrypt application data and is part of the SYS schema. The `DES` (56-bit key) and `3DES` (168-bit key) are the only two types available. 
- The Oracle database `DBMS_RANDOM` package is used for generating random numbers but should not be used for cryptographic purposes.</t>
  </si>
  <si>
    <t>**Non multi-tenant or pluggable database only:**
To assess this recommendation, execute the following SQL statement.
SELECT TABLE_NAME, PRIVILEGE, GRANTEE
FROM DBA_TAB_PRIVS
WHERE GRANTEE='PUBLIC'
AND PRIVILEGE='EXECUTE'
AND TABLE_NAME IN ('DBMS_CRYPTO','DBMS_OBFUSCATION_TOOLKIT', 'DBMS_RANDOM');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('DBMS_CRYPTO','DBMS_OBFUSCATION_TOOLKIT', 'DBMS_RANDOM')
ORDER BY CON_ID, TABLE_NAME;
Lack of results implies compliance.</t>
  </si>
  <si>
    <t>The 'EXECUTE' privilege is not revoked from 'PUBLIC' on 'Encryption' Packages.</t>
  </si>
  <si>
    <t>5.1.1.3</t>
  </si>
  <si>
    <t>As described below, Oracle Database PL/SQL Encryption packages - `DBMS_CRYPTO`, `DBMS_OBFUSCATION_TOOLKIT` and `DBMS_RANDOM` – should not be granted to `PUBLIC`.
- Execution of the `DBMS_CRYPTO` procedures by the `PUBLIC` can potentially endanger portions of or all of the data storage.
- Allowing the `PUBLIC` privileges to access this capability can be potentially harm data storage.
- Use of the `DBMS_RANDOM` package can allow the unauthorized application of the random number-generating function.</t>
  </si>
  <si>
    <t>To remediate this setting, execute the following SQL statement, keeping in mind if this is granted in both container and pluggable database, you must connect to both places to revoke.
REVOKE EXECUTE ON DBMS_CRYPTO FROM PUBLIC;
REVOKE EXECUTE ON DBMS_OBFUSCATION_TOOLKIT FROM PUBLIC;
REVOKE EXECUTE ON DBMS_RANDOM FROM PUBLIC;</t>
  </si>
  <si>
    <t>Revoke EXECUTE from PUBLIC on Encryption Packages. One method to achieve the recommended state is to issue the following statement from the SQL command prompt:
REVOKE EXECUTE ON DBMS_CRYPTO FROM PUBLIC;
REVOKE EXECUTE ON DBMS_OBFUSCATION_TOOLKIT FROM PUBLIC;
REVOKE EXECUTE ON DBMS_RANDOM FROM PUBLIC;</t>
  </si>
  <si>
    <t>To close this finding, please provide a screenshot showing that the EXECUTE has been revoked from PUBLIC on Encryption packages with the agency's CAP.</t>
  </si>
  <si>
    <t>ORA12-38</t>
  </si>
  <si>
    <t>Set 'EXECUTE' to Revoked from 'PUBLIC' on 'Java' Packages</t>
  </si>
  <si>
    <t>As described below, Oracle Database PL/SQL "Java" packages - `DBMS_JAVA` and `DBMS_JAVA_TEST` – provide APIs to run Java classes or grant Java packages. The user `PUBLIC` should not be able to execute these packages.
- The Oracle database `DBMS_JAVA` package can run Java classes (e.g. OS commands) or grant Java privileges. The user `PUBLIC` should not be able to execute `DBMS_JAVA`.
- The Oracle database `DBMS_JAVA_TEST` package can run Java classes (e.g. OS commands) or grant Java privileges. The user `PUBLIC` should not be able to execute `DBMS_JAVA_TEST`.</t>
  </si>
  <si>
    <t>**Non multi-tenant or pluggable database only:**
To assess this recommendation, execute the following SQL statement.
SELECT TABLE_NAME, PRIVILEGE, GRANTEE
FROM DBA_TAB_PRIVS
WHERE GRANTEE='PUBLIC'
AND PRIVILEGE='EXECUTE'
AND TABLE_NAME IN ('DBMS_JAVA','DBMS_JAVA_TEST');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('DBMS_JAVA','DBMS_JAVA_TEST')
ORDER BY CON_ID, TABLE_NAME;
Lack of results implies compliance.</t>
  </si>
  <si>
    <t xml:space="preserve">The 'EXECUTE' privilege is not revoked from 'PUBLIC' on 'Java' Packages. </t>
  </si>
  <si>
    <t>5.1.1.4</t>
  </si>
  <si>
    <t>As described below, Oracle Database PL/SQL "Java" packages - `DBMS_JAVA` and `DBMS_JAVA_TEST` – should not be granted to `PUBLIC`.
- The `DBMS_JAVA` package could allow an attacker to run OS commands from the database.
- The `DBMS_JAVA_TEST` package could allow an attacker to run operating system commands from the database.</t>
  </si>
  <si>
    <t>To remediate this setting, execute the following SQL statement, keeping in mind if this is granted in both container and pluggable database, you must connect to both places to revoke.
REVOKE EXECUTE ON DBMS_JAVA FROM PUBLIC;
REVOKE EXECUTE ON DBMS_JAVA_TEST FROM PUBLIC;</t>
  </si>
  <si>
    <t>Revoke EXECUTE from PUBLIC on Java Packages. One method to achieve the recommended state is to issue the following statement from the SQL command prompt:
REVOKE EXECUTE ON DBMS_JAVA FROM PUBLIC;
REVOKE EXECUTE ON DBMS_JAVA_TEST FROM PUBLIC;</t>
  </si>
  <si>
    <t>To close this finding, please provide a screenshot showing that the EXECUTE has been revoked from PUBLIC on Java packages with the agency's CAP.</t>
  </si>
  <si>
    <t>ORA12-39</t>
  </si>
  <si>
    <t>Set 'EXECUTE' to Revoked from 'PUBLIC' on 'Job Scheduler' Packages</t>
  </si>
  <si>
    <t>As described below, Oracle Database PL/SQL "Job Scheduler" packages - `DBMS_SCHEDULER` and `DBMS_JOB` – provide APIs to schedule jobs. The user `PUBLIC` should not be able to execute these packages.
- The Oracle database `DBMS_SCHEDULER` package schedules and manages the database and operating system jobs. The user `PUBLIC` should not be able to execute `DBMS_SCHEDULER`.
- The Oracle database `DBMS_JOB` package schedules and manages the jobs sent to the job queue and has been superseded by the `DBMS_SCHEDULER` package, even though `DBMS_JOB` has been retained for backwards compatibility. The user `PUBLIC` should not be able to execute `DBMS_JOB`.</t>
  </si>
  <si>
    <t>**Non multi-tenant or pluggable database only:**
To assess this recommendation, execute the following SQL statement.
SELECT TABLE_NAME, PRIVILEGE, GRANTEE
FROM DBA_TAB_PRIVS
WHERE GRANTEE='PUBLIC'
AND PRIVILEGE='EXECUTE'
AND TABLE_NAME IN ('DBMS_SCHEDULER','DBMS_JOB');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('DBMS_SCHEDULER','DBMS_JOB')
ORDER BY CON_ID, TABLE_NAME;
Lack of results implies compliance.</t>
  </si>
  <si>
    <t xml:space="preserve">The 'EXECUTE' privilege is not revoked from 'PUBLIC' on 'Job Scheduler' Packages. </t>
  </si>
  <si>
    <t>5.1.1.5</t>
  </si>
  <si>
    <t>As described below, Oracle Database PL/SQL "Job Scheduler" packages - `DBMS_SCHEDULER` and `DBMS_JOB` – should not be granted to the user `PUBLIC`. 
- Use of the `DBMS_SCHEDULER` package could allow an unauthorized user to run database or operating system jobs.
- Use of the `DBMS_JOB` package could allow an unauthorized user to disable or overload the job queue. It has been superseded by the `DBMS_SCHEDULER` package.</t>
  </si>
  <si>
    <t>To remediate this setting, execute the following SQL statement, keeping in mind if this is granted in both container and pluggable database, you must connect to both places to revoke.
REVOKE EXECUTE ON DBMS_JOB FROM PUBLIC;
REVOKE EXECUTE ON DBMS_SCHEDULER FROM PUBLIC;</t>
  </si>
  <si>
    <t>Revoke EXECUTE from PUBLIC on Job Scheduler Packages. One method to achieve the recommended state is to issue the following statement from the SQL command prompt:
REVOKE EXECUTE ON DBMS_JOB FROM PUBLIC;
REVOKE EXECUTE ON DBMS_SCHEDULER FROM PUBLIC;</t>
  </si>
  <si>
    <t>To close this finding, please provide a screenshot showing that the EXECUTE has been revoked from PUBLIC on job scheduler packages with the agency's CAP.</t>
  </si>
  <si>
    <t>ORA12-40</t>
  </si>
  <si>
    <t>Set 'EXECUTE' to Revoked from 'PUBLIC' on 'SQL Injection Helper' Packages</t>
  </si>
  <si>
    <t>As described below, Oracle Database PL/SQL "SQL Injection Helper Packages" packages - `DBMS_SQL`, `DBMS_XMLGEN`, `DBMS_XMLQUERY`, `DBMS_XLMSTORE`, `DBMS_XLMSAVE` and `DBMS_REDACT` – provide APIs to schedule jobs. The user `PUBLIC` should not be able to execute these packages.
- The Oracle database `DBMS_SQL` package is used for running dynamic SQL statements.
- The `DBMS_XMLGEN` package takes an arbitrary SQL query as input, converts it to XML format, and returns the result as a `CLOB`.
- The Oracle package `DBMS_XMLQUERY` takes an arbitrary SQL query, converts it to XML format, and returns the result. This package is similar to `DBMS_XMLGEN`. 
- The `DBMS_XLMSTORE` package provides XML functionality. It accepts a table name and XML as input to perform `DML` operations against the table. 
- The `DBMS_XLMSAVE` package provides XML functionality. It accepts a table name and XML as input and then inserts into or updates that table. 
- The DBMS_REDACT package provides an interface to Oracle Data Redaction, which enables you to mask (redact) data that is returned from queries issued by low-privileged users or an application.</t>
  </si>
  <si>
    <t>**Non multi-tenant or pluggable database only:**
To assess this recommendation, execute the following SQL statement.
SELECT TABLE_NAME, PRIVILEGE, GRANTEE
FROM DBA_TAB_PRIVS
WHERE GRANTEE='PUBLIC'
AND PRIVILEGE='EXECUTE'
AND TABLE_NAME IN ('DBMS_SQL', 'DBMS_XMLGEN', 'DBMS_XMLQUERY','DBMS_XMLSTORE','DBMS_XMLSAVE','DBMS_AW','OWA_UTIL','DBMS_REDACT');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('DBMS_SQL', 'DBMS_XMLGEN', 'DBMS_XMLQUERY','DBMS_XMLSTORE','DBMS_XMLSAVE','DBMS_AW','OWA_UTIL','DBMS_REDACT')
ORDER BY CON_ID, TABLE_NAME;
Lack of results implies compliance.</t>
  </si>
  <si>
    <t>The 'EXECUTE' privilege is not revoked from 'PUBLIC' on 'SQL Injection Helper' Packages.</t>
  </si>
  <si>
    <t>5.1.1.6</t>
  </si>
  <si>
    <t>As described below, Oracle Database PL/SQL "SQL Injection Helper Packages" packages - `DBMS_SQL`, `DBMS_XMLGEN`, `DBMS_XMLQUERY`, `DBMS_XLMSTORE`, `DBMS_XLMSAVE` and 'DBMS_REDACT' – should not be granted to `PUBLIC`.
- The `DBMS_SQL` package could allow privilege escalation if input validation is not done properly.
- The package `DBMS_XMLGEN` can be used to search the entire database for sensitive information like credit card numbers
- The package `DBMS_XMLQUERY` can be used to search the entire database for sensitive information like credit card numbers. Malicious users may be able to exploit this package as an auxiliary inject function in a SQL injection attack.
- Malicious users may be able to exploit the `DBMS_XLMSTORE` package as an auxiliary inject function in a SQL injection attack.
- Malicious users may be able to exploit the `DBMS_XLMSAVE` package as an auxiliary inject function in a SQL injection attack.
- Malicious users may be able to exploit DBMS_REDACT as an auxiliary inject function in a SQL injection attack.</t>
  </si>
  <si>
    <t>To remediate this setting, execute the following SQL statement, keeping in mind if this is granted in both container and pluggable database, you must connect to both places to revoke.
REVOKE EXECUTE ON DBMS_SQL FROM PUBLIC;
REVOKE EXECUTE ON DBMS_XMLGEN FROM PUBLIC;
REVOKE EXECUTE ON DBMS_XMLQUERY FROM PUBLIC;
REVOKE EXECUTE ON DBMS_XMLSAVE FROM PUBLIC;
REVOKE EXECUTE ON DBMS_XMLSTORE FROM PUBLIC;
REVOKE EXECUTE ON DBMS_AW FROM PUBLIC;
REVOKE EXECUTE ON OWA_UTIL FROM PUBLIC;
REVOKE EXECUTE ON DBMS_REDACT FROM PUBLIC;</t>
  </si>
  <si>
    <t>Revoke EXECUTE from PUBLIC on SQL Injection Helper Packages. One method to achieve the recommended state is to issue the following statement from the SQL command prompt:
REVOKE EXECUTE ON DBMS_SQL FROM PUBLIC;
REVOKE EXECUTE ON DBMS_XMLGEN FROM PUBLIC;
REVOKE EXECUTE ON DBMS_XMLQUERY FROM PUBLIC;
REVOKE EXECUTE ON DBMS_XMLSAVE FROM PUBLIC;
REVOKE EXECUTE ON DBMS_XMLSTORE FROM PUBLIC;
REVOKE EXECUTE ON DBMS_AW FROM PUBLIC;
REVOKE EXECUTE ON OWA_UTIL FROM PUBLIC;
REVOKE EXECUTE ON DBMS_REDACT FROM PUBLIC;</t>
  </si>
  <si>
    <t>To close this finding, please provide a screenshot showing that the EXECUTE has been revoked from PUBLIC on SQL injection helper packages with the agency's CAP.</t>
  </si>
  <si>
    <t>ORA12-41</t>
  </si>
  <si>
    <t>Set 'EXECUTE' to not granted to 'PUBLIC' on 'Non-default' Packages</t>
  </si>
  <si>
    <t>The packages described in this control are not granted to `PUBLIC` by default ("Non-default" packages). These packages should not be granted to `PUBLIC`. 
- The Oracle database `DBMS_BACKUP_RESTORE` package is used for applying PL/SQL commands to the native `RMAN` sequences. 
- The Oracle database `DBMS_FILE_TRANSFER` package allows a user to transfer files from one database server to another. 
- The Oracle database `DBMS_SYS_SQL`, `DBMS_AQADM_SYSCALLS`, `DBMS_REPCAT_SQL_UTL`, `INITJVMAUX`, `DBMS_STREAMS_ADM_UTL`, `DBMS_AQADM_SYS`, `DBMS_STREAMS_RPC`, `DBMS_PRVTAQIM`, `LTADM`, `WWV_DBMS_SQL`, `WWV_EXECUTE_IMMEDIATE` and `DBMS_IJOB` packages are shipped as undocumented.</t>
  </si>
  <si>
    <t>**Non multi-tenant or pluggable database only:**
To assess this recommendation, execute the following SQL statement.
SELECT TABLE_NAME, PRIVILEGE, GRANTEE
FROM DBA_TAB_PRIVS
WHERE GRANTEE='PUBLIC'
AND PRIVILEGE='EXECUTE'
AND TABLE_NAME IN ('DBMS_BACKUP_RESTORE','DBMS_FILE_TRANSFER','DBMS_SYS_SQL','DBMS_AQADM_SYSCALLS','DBMS_REPCAT_SQL_UTL','INITJVMAUX',
'DBMS_STREAMS_ADM_UTL','DBMS_AQADM_SYS','DBMS_STREAMS_RPC','DBMS_PRVTAQIM','LTADM','WWV_DBMS_SQL',
'WWV_EXECUTE_IMMEDIATE','DBMS_IJOB','DBMS_PDB_EXEC_SQL');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('DBMS_BACKUP_RESTORE','DBMS_FILE_TRANSFER','DBMS_SYS_SQL','DBMS_AQADM_SYSCALLS','DBMS_REPCAT_SQL_UTL','INITJVMAUX',
'DBMS_STREAMS_ADM_UTL','DBMS_AQADM_SYS','DBMS_STREAMS_RPC','DBMS_PRVTAQIM','LTADM','WWV_DBMS_SQL',
'WWV_EXECUTE_IMMEDIATE','DBMS_IJOB','DBMS_PDB_EXEC_SQL')
ORDER BY CON_ID, TABLE_NAME;
Lack of results implies compliance.</t>
  </si>
  <si>
    <t xml:space="preserve">The 'EXECUTE' privilege is not revoked from 'PUBLIC' on 'Non-default' Packages. </t>
  </si>
  <si>
    <t>5.1.2</t>
  </si>
  <si>
    <t>5.1.2.1</t>
  </si>
  <si>
    <t>As described below, these "non-default" group of PL/SQL packages, which are not granted to `PUBLIC` by default, packages should not be granted to `PUBLIC`.
- The `DBMS_BACKUP_RESTORE` package can allow access to OS files.
- The `DBMS_FILE_TRANSFER` package could allow to transfer files from one database server to another without authorization to do so.
- The `DBMS_SYS_SQL` package could allow a user to run code as a different user without entering valid credentials.
- The `DBMS_AQADM_SYSCALLS` package could allow an unauthorized user to run SQL commands as user `SYS`.
- The `DBMS_REPCAT_SQL_UTL` package could allow an unauthorized user to run SQL commands as user `SYS`.
- The `INITJVMAUX` package could allow an unauthorized user to run SQL commands as user `SYS`.
- The `DBMS_STREAMS_ADM_UTL` package could allow an unauthorized user to run SQL commands as user `SYS`.
- The `DBMS_AQADM_SYS` package could allow an unauthorized user to run SQL commands as user `SYS`.
- The `DBMS_STREAMS_RPC` package could allow an unauthorized user to run SQL commands as user `SYS`.
- The `DBMS_PRVTAQIM` package could allow an unauthorized user to escalate privileges because any SQL statements could be executed as user `SYS`.
- The `LTADM` package could allow an unauthorized user to run any SQL command as user `SYS`. It allows privilege escalation if granted to unprivileged users.
- The `WWV_DBMS_SQL` package could allow an unauthorized user to run SQL statements as the Application Express (`APEX`) user. The user `PUBLIC` should not be able to execute `WWV_DBMS_SQL`.
- The `WWV_EXECUTE_IMMEDIATE` package could allow an unauthorized user to run SQL statements as the Application Express (`APEX`) user.
- The `DBMS_IJOB` package could allow an attacker to change identities by using a different username to execute a database job. It allows a user to run database jobs in the context of another user.</t>
  </si>
  <si>
    <t>To remediate this setting, execute the following SQL statement, keeping in mind if this is granted in both container and pluggable database, you must connect to both places to revoke.
REVOKE EXECUTE ON DBMS_BACKUP_RESTORE FROM PUBLIC;
REVOKE EXECUTE ON DBMS_FILE_TRANSFER FROM PUBLIC;
REVOKE EXECUTE ON DBMS_SYS_SQL FROM PUBLIC;
REVOKE EXECUTE ON DBMS_AQADM_SYSCALLS FROM PUBLIC;
REVOKE EXECUTE ON DBMS_REPCAT_SQL_UTL FROM PUBLIC;
REVOKE EXECUTE ON INITJVMAUX FROM PUBLIC;
REVOKE EXECUTE ON DBMS_STREAMS_ADM_UTL FROM PUBLIC;
REVOKE EXECUTE ON DBMS_AQADM_SYS FROM PUBLIC;
REVOKE EXECUTE ON DBMS_STREAMS_RPC FROM PUBLIC;
REVOKE EXECUTE ON DBMS_PRVTAQIM FROM PUBLIC; 
REVOKE EXECUTE ON LTADM FROM PUBLIC; 
REVOKE EXECUTE ON WWV_DBMS_SQL FROM PUBLIC; 
REVOKE EXECUTE ON WWV_EXECUTE_IMMEDIATE FROM PUBLIC; 
REVOKE EXECUTE ON DBMS_IJOB FROM PUBLIC; 
REVOKE EXECUTE ON DBMS_PDB_EXEC_SQL FROM PUBLIC;</t>
  </si>
  <si>
    <t>Set EXECUTE to not granted to PUBLIC on Non-default Packages. One method to achieve the recommended state is to issue the following statement from the SQL command prompt:
REVOKE EXECUTE ON DBMS_BACKUP_RESTORE FROM PUBLIC;
REVOKE EXECUTE ON DBMS_FILE_TRANSFER FROM PUBLIC;
REVOKE EXECUTE ON DBMS_SYS_SQL FROM PUBLIC;
REVOKE EXECUTE ON DBMS_REPCAT_SQL_UTL FROM PUBLIC;
REVOKE EXECUTE ON INITJVMAUX FROM PUBLIC;
REVOKE EXECUTE ON DBMS_AQADM_SYS FROM PUBLIC;
REVOKE EXECUTE ON DBMS_STREAMS_RPC FROM PUBLIC;
REVOKE EXECUTE ON DBMS_PRVTAQIM FROM PUBLIC; 
REVOKE EXECUTE ON LTADM FROM PUBLIC; 
REVOKE EXECUTE ON DBMS_IJOB FROM PUBLIC; 
REVOKE EXECUTE ON DBMS_PDB_EXEC_SQL FROM PUBLIC;</t>
  </si>
  <si>
    <t>To close this finding, please provide a screenshot showing that the EXECUTE has been set not granted to PUBLIC on Non-default Packages with the agency's CAP.</t>
  </si>
  <si>
    <t>ORA12-42</t>
  </si>
  <si>
    <t>Set 'ALL' to Revoked from Unauthorized 'GRANTEE' on 'AUD$'</t>
  </si>
  <si>
    <t>The Oracle database `SYS.AUD$` table contains all the audit records for the database of the non-Data Manipulation Language (DML) events, such as `ALTER`, `DROP`, and `CREATE`, and so forth. (DML changes need trigger-based audit events to record data alterations.) Unauthorized grantees should not have full access to that table.</t>
  </si>
  <si>
    <t>**Non multi-tenant or pluggable database only:**
To assess this recommendation, execute the following SQL statement.
SELECT GRANTEE, PRIVILEGE
FROM DBA_TAB_PRIVS
WHERE TABLE_NAME='AUD$'
AND OWNER = 'SYS';
Lack of results implies compliance.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CDB_TAB_PRIVS A 
WHERE TABLE_NAME='AUD$'
AND OWNER = 'SYS';
Lack of results implies compliance.</t>
  </si>
  <si>
    <t>ALL' Is not Revoked from Unauthorized 'GRANTEE' on 'AUD$'.</t>
  </si>
  <si>
    <t>5.1.3</t>
  </si>
  <si>
    <t>5.1.3.1</t>
  </si>
  <si>
    <t>Permitting non-privileged users the authorization to manipulate the `SYS.AUD$` table can allow distortion of the audit records, hiding unauthorized activities.</t>
  </si>
  <si>
    <t>To remediate this setting, execute the following SQL statement, keeping in mind if this is granted in both container and pluggable database, you must connect to both places to revoke.
REVOKE ALL ON AUD$ FROM &lt;grantee&gt;;</t>
  </si>
  <si>
    <t>Revoke the ALL privilege from unauthorized GRANTEE on AUD$. One method to achieve the recommended state is to issue the following statement from the SQL command prompt:
REVOKE ALL ON AUD$ FROM &lt;grantee&gt;;</t>
  </si>
  <si>
    <t>To close this finding, please provide a screenshot showing that the ALL privilege has been revoked from unauthorized GRANTEE on AUD$ with the agency's CAP.</t>
  </si>
  <si>
    <t>ORA12-43</t>
  </si>
  <si>
    <t>Set 'ALL' Is Revoked from Unauthorized 'GRANTEE' on 'DBA_%'</t>
  </si>
  <si>
    <t>The Oracle database `DBA_` views show all information which is relevant to administrative accounts. Unauthorized grantees should not have full access to those views.</t>
  </si>
  <si>
    <t>**Non multi-tenant or pluggable database only:**
To assess this recommendation, execute the following SQL statement.
SELECT GRANTEE,TABLE_NAME
FROM DBA_TAB_PRIVS
WHERE TABLE_NAME LIKE 'DBA_%' 
AND OWNER = 'SYS'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GRANTEE,TABLE_NAME,
DECODE (A.CON_ID,0,(SELECT NAME FROM V$DATABASE),
1,(SELECT NAME FROM V$DATABASE),
(SELECT NAME FROM V$PDBS B WHERE A.CON_ID = B.CON_ID)) 
FROM CDB_TAB_PRIVS A 
WHERE TABLE_NAME LIKE 'DBA_%' 
AND OWNER = 'SYS'
AND GRANTEE NOT IN (SELECT USERNAME FROM CDB_USERS WHERE ORACLE_MAINTAINED='Y')
AND GRANTEE NOT IN (SELECT ROLE FROM CDB_ROLES WHERE ORACLE_MAINTAINED='Y');
Lack of results implies compliance.</t>
  </si>
  <si>
    <t>The 'DBA' role Is not Revoked from Unauthorized 'GRANTEE'.</t>
  </si>
  <si>
    <t>5.1.3.2</t>
  </si>
  <si>
    <t>Permitting users the authorization to manipulate the `DBA_` views can expose sensitive data.</t>
  </si>
  <si>
    <t>Replace _`&lt;Non-DBA/SYS grantee&gt;`_ in the query below, with the Oracle login(s) or role(s) returned from the associated audit procedure and execute, keeping in mind if this is granted in both container and pluggable database, you must connect to both places to revoke:
REVOKE ALL ON &lt;DBA_%&gt; FROM &lt;Non-DBA/SYS grantee&gt;;</t>
  </si>
  <si>
    <t>Revoke ALL from Unauthorized GRANTEE on DBA_%.  One method to achieve the recommended state is to replace _`&lt;Non-DBA/SYS grantee&gt;`_ in the query below, with the Oracle login(s) or role(s) returned from the associated audit procedure and execute:
REVOKE ALL ON &lt;DBA_%&gt; FROM &lt;Non-DBA/SYS grantee&gt;;</t>
  </si>
  <si>
    <t>To close this finding, please provide a screenshot showing that the DBA_% privilege has been revoked from unauthorized GRANTEE with the agency's CAP.</t>
  </si>
  <si>
    <t>ORA12-44</t>
  </si>
  <si>
    <t xml:space="preserve">Set 'ALL' to Revoked from 'Sensitive' Tables </t>
  </si>
  <si>
    <t>The Oracle database tables listed below may contain sensitive information, and should not be accessible to unauthorized users. 
- `USER$`, `USER_HISTORY$`, `XS$VERIFIERS` and `DEFAULT_PWD$` may contain password hashes. 
- `CDB_LOCAL_ADMINAUTH$` and `PDB_SYNC$` may contain DDLs.
- `LINK$` and `SCHEDULER$_CREDENTIAL` may contain encrypted passwords.
- `ENC$` may contains encryption keys.
- `HISTGRM$` and `HIST_HEAD$` may contain sensitive data.</t>
  </si>
  <si>
    <t>**Non multi-tenant or pluggable database only:**
To assess this recommendation, execute the following SQL statement.
SELECT GRANTEE, PRIVILEGE, TABLE_NAME
FROM DBA_TAB_PRIVS
WHERE TABLE_NAME in ('CDB_LOCAL_ADMINAUTH$','DEFAULT_PWD$','ENC$','HISTGRM$','HIST_HEAD$','LINK$','PDB_SYNC$','SCHEDULER$_CREDENTIAL','USER$','USER_HISTORY$','XS$VERIFIERS')
AND OWNER = 'SYS'
AND GRANTEE NOT IN (SELECT USERNAME FROM DBA_USERS WHERE ORACLE_MAINTAINED='Y')
AND GRANTEE NOT IN (SELECT ROLE FROM DBA_ROLES WHERE ORACLE_MAINTAINED='Y');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DATABASE
FROM CDB_TAB_PRIVS A
WHERE TABLE_NAME in ('CDB_LOCAL_ADMINAUTH$','DEFAULT_PWD$','ENC$','HISTGRM$','HIST_HEAD$','LINK$','PDB_SYNC$','SCHEDULER$_CREDENTIAL','USER$','USER_HISTORY$','XS$VERIFIERS')
AND OWNER = 'SYS'
AND GRANTEE NOT IN (SELECT USERNAME FROM DBA_USERS WHERE ORACLE_MAINTAINED='Y')
AND GRANTEE NOT IN (SELECT ROLE FROM DBA_ROLES WHERE ORACLE_MAINTAINED='Y')
ORDER BY CON_ID, TABLE_NAME;
Lack of results implies compliance.</t>
  </si>
  <si>
    <t xml:space="preserve">The 'ALL' privilege is revoked from 'Sensitive' Tables. </t>
  </si>
  <si>
    <t xml:space="preserve">The 'ALL' privilege is not  revoked from 'Sensitive' Tables. </t>
  </si>
  <si>
    <t>5.1.3.3</t>
  </si>
  <si>
    <t>Access to sensitive information such as hashed passwords may allow unauthorized users to decrypt the passwords hashes which could potentially result in complete compromise of the database.</t>
  </si>
  <si>
    <t>Execute applicable SQLs listed below to remediate:
REVOKE ALL ON SYS.CDB_LOCAL_ADMINAUTH$ FROM &lt;grantee&gt;;
REVOKE ALL ON SYS.DEFAULT_PWD$ FROM &lt;grantee&gt;;
REVOKE ALL ON SYS.ENC$ FROM &lt;grantee&gt;;
REVOKE ALL ON SYS.HISTGRM$ FROM &lt;grantee&gt;;
REVOKE ALL ON SYS.HIST_HEAD$ FROM &lt;grantee&gt;;
REVOKE ALL ON SYS.LINK$ FROM &lt;grantee&gt;;
REVOKE ALL ON SYS.PDB_SYNC$ FROM &lt;grantee&gt;;
REVOKE ALL ON SYS.SCHEDULER$_CREDENTIAL FROM &lt;grantee&gt;;
REVOKE ALL ON SYS.USER$ FROM &lt;grantee&gt;;
REVOKE ALL ON SYS.USER_HISTORY$ FROM &lt;grantee&gt;;
REVOKE ALL ON SYS.XS$VERIFIERS FROM &lt;grantee&gt;;</t>
  </si>
  <si>
    <t>Revoke ALL from Sensitive Tables. One method to achieve the recommended state is to issue the following statement from the SQL commands prompt:
REVOKE ALL ON SYS.CDB_LOCAL_ADMINAUTH$ FROM &lt;grantee&gt;;
REVOKE ALL ON SYS.DEFAULT_PWD$ FROM &lt;grantee&gt;;
REVOKE ALL ON SYS.ENC$ FROM &lt;grantee&gt;;
REVOKE ALL ON SYS.HISTGRM$ FROM &lt;grantee&gt;;
REVOKE ALL ON SYS.HIST_HEAD$ FROM &lt;grantee&gt;;
REVOKE ALL ON SYS.LINK$ FROM &lt;grantee&gt;;
REVOKE ALL ON SYS.PDB_SYNC$ FROM &lt;grantee&gt;;
REVOKE ALL ON SYS.SCHEDULER$_CREDENTIAL FROM &lt;grantee&gt;;
REVOKE ALL ON SYS.USER$ FROM &lt;grantee&gt;;
REVOKE ALL ON SYS.USER_HISTORY$ FROM &lt;grantee&gt;;
REVOKE ALL ON SYS.XS$VERIFIERS FROM &lt;grantee&gt;;</t>
  </si>
  <si>
    <t>To close this finding, please provide a screenshot showing that the ALL privilege has been revoked from sensitive tables with the agency's CAP.</t>
  </si>
  <si>
    <t>ORA12-45</t>
  </si>
  <si>
    <t>Set '%ANY%' to Revoked from Unauthorized 'GRANTEE'</t>
  </si>
  <si>
    <t>The Oracle database `ANY` keyword provides the user the capability to alter any item in the catalog of the database. Unauthorized grantees should not have that keyword assigned to them.</t>
  </si>
  <si>
    <t>**Non multi-tenant or pluggable database only:**
To assess this recommendation, execute the following SQL statement.
SELECT GRANTEE, PRIVILEGE
FROM DBA_SYS_PRIVS
WHERE PRIVILEGE LIKE '%ANY%'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 LIKE '%ANY%'
AND GRANTEE NOT IN (SELECT USERNAME FROM CDB_USERS WHERE ORACLE_MAINTAINED='Y')
AND GRANTEE NOT IN (SELECT ROLE FROM CDB_ROLES WHERE ORACLE_MAINTAINED='Y');
Lack of results implies compliance.</t>
  </si>
  <si>
    <t>The '%ANY%' keyword is not revoked from Unauthorized 'GRANTEE'.</t>
  </si>
  <si>
    <t>5.2</t>
  </si>
  <si>
    <t>5.2.1</t>
  </si>
  <si>
    <t>Authorization to use the `ANY` expansion of a privilege can allow an unauthorized user to potentially change confidential data or damage the data catalog.</t>
  </si>
  <si>
    <t>To remediate this setting, execute the following SQL statement, keeping in mind if this is granted in both container and pluggable database, you must connect to both places to revoke.
REVOKE '&lt;ANY Privilege&gt;' FROM &lt;grantee&gt;;</t>
  </si>
  <si>
    <t>Revoke the %ANY% keyword from unauthorized GRANTEE. One method to achieve the recommended state is to issue the following statement from the SQL command prompt:
REVOKE '&lt;ANY Privilege&gt;' FROM &lt;grantee&gt;;</t>
  </si>
  <si>
    <t>To close this finding, please provide a screenshot showing that the %ANY% keyword has been revoked from unauthorized GRANTEE with the agency's CAP.</t>
  </si>
  <si>
    <t>ORA12-46</t>
  </si>
  <si>
    <t>Set 'DBA_SYS_PRIVS.%' to Revoked from Unauthorized 'GRANTEE' with 'ADMIN_OPTION' Set to 'YES'</t>
  </si>
  <si>
    <t>The Oracle database `WITH_ADMIN` privilege allows the designated user to grant another user the same privileges. Unauthorized grantees should not have that privilege.</t>
  </si>
  <si>
    <t>**Non multi-tenant or pluggable database only:**
To assess this recommendation, execute the following SQL statement.
SELECT GRANTEE, PRIVILEGE
FROM DBA_SYS_PRIVS
WHERE ADMIN_OPTION='YES'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ADMIN_OPTION='YES'
AND GRANTEE NOT IN (SELECT USERNAME FROM CDB_USERS WHERE ORACLE_MAINTAINED='Y')
AND GRANTEE NOT IN (SELECT ROLE FROM CDB_ROLES WHERE ORACLE_MAINTAINED='Y');
Lack of results implies compliance.</t>
  </si>
  <si>
    <t>The 'DBA_SYS_PRIVS.%' is not revoked from Unauthorized 'GRANTEE' with 'ADMIN_OPTION' Set to 'YES'.</t>
  </si>
  <si>
    <t>5.2.2</t>
  </si>
  <si>
    <t>Assignment of the `WITH_ADMIN` privilege can allow the granting of a restricted privilege to an unauthorized user.</t>
  </si>
  <si>
    <t>To remediate this setting, execute the following SQL statement, keeping in mind if this is granted in both container and pluggable database, you must connect to both places to revoke.
REVOKE &lt;privilege&gt; FROM &lt;grantee&gt;;</t>
  </si>
  <si>
    <t>Revoke the DBA_SYS_PRIVS privilege from unauthorized GRANTEE and set the ADMIN_OPTION clause to YES. One method to achieve the recommended state is to issue the following statement from the SQL command prompt:
REVOKE &lt;privilege&gt; FROM &lt;grantee&gt;;</t>
  </si>
  <si>
    <t>To close this finding, please provide a screenshot showing that DBA_SYS_PRIVS has been revoked from unauthorized GRANTEE with the agency's CAP.</t>
  </si>
  <si>
    <t>ORA12-47</t>
  </si>
  <si>
    <t>Set 'EXECUTE ANY PROCEDURE' to Revoked from 'OUTLN'</t>
  </si>
  <si>
    <t>Remove unneeded `EXECUTE ANY PROCEDURE` privileges from `OUTLN`.</t>
  </si>
  <si>
    <t>**Non multi-tenant or pluggable database only:**
To assess this recommendation, execute the following SQL statement.
SELECT GRANTEE, PRIVILEGE
FROM DBA_SYS_PRIVS
WHERE PRIVILEGE='EXECUTE ANY PROCEDURE'
AND GRANTEE='OUTLN';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PRIVILEGE='EXECUTE ANY PROCEDURE'
AND GRANTEE='OUTLN';
Lack of results implies compliance.</t>
  </si>
  <si>
    <t>EXECUTE ANY PROCEDURE' is not revoked from 'OUTLN'.</t>
  </si>
  <si>
    <t>5.2.3</t>
  </si>
  <si>
    <t>Migrated `OUTLN` users have more privileges than required.</t>
  </si>
  <si>
    <t>To remediate this setting, execute the following SQL statement, keeping in mind if this is granted in both container and pluggable database, you must connect to both places to revoke.
REVOKE EXECUTE ANY PROCEDURE FROM OUTLN;</t>
  </si>
  <si>
    <t>Revoke the EXECUTE ANY PROCEDURE privilege from OUTLN. One method to achieve the recommended state is to issue the following statement from the SQL command prompt:
REVOKE EXECUTE ANY PROCEDURE FROM OUTLN;</t>
  </si>
  <si>
    <t>To close this finding, please provide a screenshot showing that the EXECUTE ANY PROCEDURE privilege has been revoked from OUTLN with the agency's CAP.</t>
  </si>
  <si>
    <t>ORA12-48</t>
  </si>
  <si>
    <t>Set 'EXECUTE ANY PROCEDURE' to Revoked from 'DBSNMP'</t>
  </si>
  <si>
    <t>Remove unneeded `EXECUTE ANY PROCEDURE` privileges from `DBSNMP`.</t>
  </si>
  <si>
    <t>**Non multi-tenant or pluggable database only:**
To assess this recommendation, execute the following SQL statement.
SELECT GRANTEE, PRIVILEGE
FROM DBA_SYS_PRIVS
WHERE PRIVILEGE='EXECUTE ANY PROCEDURE'
AND GRANTEE='DBSNMP';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PRIVILEGE='EXECUTE ANY PROCEDURE'
AND GRANTEE='DBSNMP';
Lack of results implies compliance.</t>
  </si>
  <si>
    <t>The 'EXECUTE ANY PROCEDURE' is not revoked from 'DBSNMP'.</t>
  </si>
  <si>
    <t>5.2.4</t>
  </si>
  <si>
    <t>Migrated `DBSNMP` users have more privileges than required.</t>
  </si>
  <si>
    <t>To remediate this setting, execute the following SQL statement, keeping in mind if this is granted in both container and pluggable database, you must connect to both places to revoke.
REVOKE EXECUTE ANY PROCEDURE FROM DBSNMP;</t>
  </si>
  <si>
    <t>Revoke the EXECUTE ANY PROCEDURE privilege from DBSNMP. One method to achieve the recommended state is to issue the following statement from the SQL command prompt:
REVOKE EXECUTE ANY PROCEDURE FROM DBSNMP;</t>
  </si>
  <si>
    <t>To close this finding, please provide a screenshot showing that the EXECUTE ANY PROCEDURE privilege has been revoked from DBSNMP with the agency's CAP.</t>
  </si>
  <si>
    <t>ORA12-49</t>
  </si>
  <si>
    <t>Set 'SELECT_ANY_DICTIONARY' to Revoked from Unauthorized 'GRANTEE'</t>
  </si>
  <si>
    <t>The Oracle database `SELECT ANY DICTIONARY` privilege allows the designated user to access `SYS` schema objects. Unauthorized grantees should not have that privilege.</t>
  </si>
  <si>
    <t>**Non multi-tenant or pluggable database only:**
To assess this recommendation, execute the following SQL statement.
SELECT GRANTEE, PRIVILEGE
FROM DBA_SYS_PRIVS
WHERE PRIVILEGE='SELECT ANY DICTIONARY'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PRIVILEGE='SELECT ANY DICTIONARY'
AND GRANTEE NOT IN (SELECT USERNAME FROM CDB_USERS WHERE ORACLE_MAINTAINED='Y')
AND GRANTEE NOT IN (SELECT ROLE FROM CDB_ROLES WHERE ORACLE_MAINTAINED='Y');
Lack of results implies compliance.</t>
  </si>
  <si>
    <t>The 'SELECT_ANY_DICTIONARY' privilege is not revoked from Unauthorized 'GRANTEE'.</t>
  </si>
  <si>
    <t>5.2.5</t>
  </si>
  <si>
    <t>`SELECT ANY DICTIONARY` is a powerful system privilege which would allow an unauthorized user to gather information about the database through data dictionary objects. Information collected could potentially be used to exploit the database.</t>
  </si>
  <si>
    <t>To remediate this setting, execute the following SQL statement, keeping in mind if this is granted in both container and pluggable database, you must connect to both places to revoke.
REVOKE SELECT ANY DICTIONARY FROM &lt;grantee&gt;;</t>
  </si>
  <si>
    <t>Revoke the SELECT_ANY_DICTIONARY privilege from unauthorized GRANTEE. One method to achieve the recommended state is to issue the following statement from the SQL command prompt:
REVOKE SELECT ANY DICTIONARY FROM &lt;grantee&gt;;</t>
  </si>
  <si>
    <t>To close this finding, please provide a screenshot showing that the SELECT_ANY_DICTIONARY privilege has been revoked from unauthorized GRANTEE with the agency's CAP.</t>
  </si>
  <si>
    <t>ORA12-50</t>
  </si>
  <si>
    <t>Set 'SELECT ANY TABLE' to Revoked from Unauthorized 'GRANTEE'</t>
  </si>
  <si>
    <t>The Oracle database `SELECT ANY TABLE` privilege allows the designated user to open any table, except `SYS`, to view it. Unauthorized grantees should not have that privilege.</t>
  </si>
  <si>
    <t>**Non multi-tenant or pluggable database only:**
To assess this recommendation, execute the following SQL statement.
SELECT GRANTEE, PRIVILEGE
FROM DBA_SYS_PRIVS
WHERE PRIVILEGE='SELECT ANY TABLE'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PRIVILEGE='SELECT ANY TABLE'
AND GRANTEE NOT IN (SELECT USERNAME FROM CDB_USERS WHERE ORACLE_MAINTAINED='Y')
AND GRANTEE NOT IN (SELECT ROLE FROM CDB_ROLES WHERE ORACLE_MAINTAINED='Y');
Lack of results implies compliance.</t>
  </si>
  <si>
    <t>The 'SELECT ANY TABLE' privilege is not revoked from Unauthorized 'GRANTEE'</t>
  </si>
  <si>
    <t>5.2.6</t>
  </si>
  <si>
    <t>Assignment of the `SELECT ANY TABLE` privilege can allow the unauthorized viewing of sensitive data.</t>
  </si>
  <si>
    <t>To remediate this setting, execute the following SQL statement, keeping in mind if this is granted in both container and pluggable database, you must connect to both places to revoke.
REVOKE SELECT ANY TABLE FROM &lt;grantee&gt;;</t>
  </si>
  <si>
    <t>Revoke the SELECT ANY TABLE privilege from unauthorized GRANTEE. One method to achieve the recommended state is to issue the following statement from the SQL command prompt:
REVOKE SELECT ANY TABLE FROM &lt;grantee&gt;;</t>
  </si>
  <si>
    <t>To close this finding, please provide a screenshot showing that the SELECT ANY TABLE privilege has been revoked from unauthorized GRANTEE with the agency's CAP.</t>
  </si>
  <si>
    <t>ORA12-51</t>
  </si>
  <si>
    <t>Set 'AUDIT SYSTEM' to Revoked from Unauthorized 'GRANTEE'</t>
  </si>
  <si>
    <t>The Oracle database `AUDIT SYSTEM` privilege allows changes to auditing activities on the system. Unauthorized grantees should not have that privilege.</t>
  </si>
  <si>
    <t>**Non multi-tenant or pluggable database only:**
To assess this recommendation, execute the following SQL statement.
SELECT GRANTEE, PRIVILEGE
FROM DBA_SYS_PRIVS
WHERE PRIVILEGE='AUDIT SYSTEM'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PRIVILEGE='AUDIT SYSTEM'
AND GRANTEE NOT IN (SELECT USERNAME FROM CDB_USERS WHERE ORACLE_MAINTAINED='Y')
AND GRANTEE NOT IN (SELECT ROLE FROM CDB_ROLES WHERE ORACLE_MAINTAINED='Y');
Lack of results implies compliance.</t>
  </si>
  <si>
    <t>The 'AUDIT SYSTEM' privilege is not revoked from Unauthorized 'GRANTEE'.</t>
  </si>
  <si>
    <t>5.2.7</t>
  </si>
  <si>
    <t>The `AUDIT SYSTEM` privilege can allow the unauthorized alteration of system audit activities, such as disabling the creation of audit trails.</t>
  </si>
  <si>
    <t xml:space="preserve">To remediate this setting, execute the following SQL statement, keeping in mind if this is granted in both container and pluggable database, you must connect to both places to revoke.
REVOKE AUDIT SYSTEM FROM &lt;grantee&gt;;
</t>
  </si>
  <si>
    <t>Revoke the AUDIT SYSTEM privilege from unauthorized GRANTEE. One method to achieve the recommended state is to issue the following statement from the SQL command prompt:
REVOKE AUDIT SYSTEM FROM &lt;grantee&gt;;</t>
  </si>
  <si>
    <t>To close this finding, please provide a screenshot showing that the AUDIT SYSTEM privilege has been revoked from unauthorized GRANTEE with the agency's CAP.</t>
  </si>
  <si>
    <t>ORA12-52</t>
  </si>
  <si>
    <t>Set 'EXEMPT ACCESS POLICY' to Revoked from Unauthorized 'GRANTEE'</t>
  </si>
  <si>
    <t>The Oracle database `EXEMPT ACCESS POLICY` keyword provides the user the capability to access all the table rows regardless of row-level security lockouts. Unauthorized grantees should not have that keyword assigned to them.</t>
  </si>
  <si>
    <t>**Non multi-tenant or pluggable database only:**
To assess this recommendation, execute the following SQL statement.
SELECT GRANTEE, PRIVILEGE
FROM DBA_SYS_PRIVS
WHERE PRIVILEGE='EXEMPT ACCESS POLICY'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PRIVILEGE='EXEMPT ACCESS POLICY'
AND GRANTEE NOT IN (SELECT USERNAME FROM CDB_USERS WHERE ORACLE_MAINTAINED='Y')
AND GRANTEE NOT IN (SELECT ROLE FROM CDB_ROLES WHERE ORACLE_MAINTAINED='Y');
Lack of results implies compliance.</t>
  </si>
  <si>
    <t>The 'EXEMPT ACCESS POLICY' privilege is not Revoked from Unauthorized 'GRANTEE'.</t>
  </si>
  <si>
    <t>5.2.8</t>
  </si>
  <si>
    <t>The `EXEMPT ACCESS POLICY` privilege can allow an unauthorized user to potentially access and change data.</t>
  </si>
  <si>
    <t>To remediate this setting, execute the following SQL statement, keeping in mind if this is granted in both container and pluggable database, you must connect to both places to revoke.
REVOKE AUDIT SYSTEM FROM &lt;grantee&gt;;</t>
  </si>
  <si>
    <t>Revoke the EXEMPT ACCESS POLICY privilege from unauthorized GRANTEE. One method to achieve the recommended state is to issue the following statement from the SQL command prompt:
REVOKE EXEMPT ACCESS POLICY FROM &lt;grantee&gt;;</t>
  </si>
  <si>
    <t>To close this finding, please provide a screenshot showing that the EXEMPT ACCESS POLICY privilege has been revoked from unauthorized GRANTEE with the agency's CAP.</t>
  </si>
  <si>
    <t>ORA12-53</t>
  </si>
  <si>
    <t>Set 'BECOME USER' to Revoked from Unauthorized 'GRANTEE'</t>
  </si>
  <si>
    <t>The Oracle database `BECOME USER` privilege allows the designated user to inherit the rights of another user. Unauthorized grantees should not have that privilege.</t>
  </si>
  <si>
    <t>**Non multi-tenant or pluggable database only:**
To assess this recommendation, execute the following SQL statement.
SELECT GRANTEE, PRIVILEGE
FROM DBA_SYS_PRIVS
WHERE PRIVILEGE='BECOME USER'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PRIVILEGE='BECOME USER'
AND GRANTEE NOT IN (SELECT USERNAME FROM CDB_USERS WHERE ORACLE_MAINTAINED='Y')
AND GRANTEE NOT IN (SELECT ROLE FROM CDB_ROLES WHERE ORACLE_MAINTAINED='Y');
Lack of results implies compliance.</t>
  </si>
  <si>
    <t>The 'BECOME USER' privilege is Revoked from Unauthorized 'GRANTEE'.</t>
  </si>
  <si>
    <t>5.2.9</t>
  </si>
  <si>
    <t>The `BECOME USER` privilege can allow the unauthorized use of another user's privileges, this capability should be restricted according to the needs of the organization.</t>
  </si>
  <si>
    <t>To remediate this setting, execute the following SQL statement, keeping in mind if this is granted in both container and pluggable database, you must connect to both places to revoke.
REVOKE BECOME USER FROM &lt;grantee&gt;;</t>
  </si>
  <si>
    <t>Revoke the BECOME USER privilege from unauthorized GRANTEE. One method to achieve the recommended state is to issue the following statement from the SQL command prompt:
REVOKE BECOME USER FROM &lt;grantee&gt;;</t>
  </si>
  <si>
    <t>To close this finding, please provide a screenshot showing that the BECOME USER privilege has been revoked from unauthorized GRANTEE with the agency's CAP.</t>
  </si>
  <si>
    <t>ORA12-54</t>
  </si>
  <si>
    <t>Set 'CREATE_PROCEDURE' to Revoked from Unauthorized 'GRANTEE'</t>
  </si>
  <si>
    <t>The Oracle database `CREATE PROCEDURE` privilege allows the designated user to create a stored procedure that will fire when given the correct command sequence. Unauthorized grantees should not have that privilege.</t>
  </si>
  <si>
    <t>**Non multi-tenant or pluggable database only:**
To assess this recommendation, execute the following SQL statement.
SELECT GRANTEE, PRIVILEGE
FROM DBA_SYS_PRIVS
WHERE PRIVILEGE='CREATE PROCEDURE'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PROCEDURE'
AND GRANTEE NOT IN (SELECT USERNAME FROM CDB_USERS WHERE ORACLE_MAINTAINED='Y')
AND GRANTEE NOT IN (SELECT ROLE FROM CDB_ROLES WHERE ORACLE_MAINTAINED='Y');
Lack of results implies compliance.</t>
  </si>
  <si>
    <t>The 'CREATE_PROCEDURE' privilege is not revoked from Unauthorized 'GRANTEE'.</t>
  </si>
  <si>
    <t>5.2.10</t>
  </si>
  <si>
    <t>The `CREATE PROCEDURE` privilege can lead to severe problems in unauthorized hands, such as rogue procedures facilitating data theft or denial-of-service by corrupting data tables.</t>
  </si>
  <si>
    <t>To remediate this setting, execute the following SQL statement, keeping in mind if this is granted in both container and pluggable database, you must connect to both places to revoke.
REVOKE CREATE PROCEDURE FROM &lt;grantee&gt;;</t>
  </si>
  <si>
    <t>Revoke the CREATE_PROCEDURE privilege from unauthorized GRANTEE. One method to achieve the recommended state is to issue the following statement from the SQL command prompt:
REVOKE CREATE PROCEDURE FROM &lt;grantee&gt;;</t>
  </si>
  <si>
    <t>To close this finding, please provide a screenshot showing that the CREATE_PROCEDURE privilege has been revoked from unauthorized GRANTEE with the agency's CAP.</t>
  </si>
  <si>
    <t>ORA12-55</t>
  </si>
  <si>
    <t>Set 'ALTER SYSTEM' to Revoked from Unauthorized 'GRANTEE'</t>
  </si>
  <si>
    <t>The Oracle database `ALTER SYSTEM` privilege allows the designated user to dynamically alter the instance's running operations. Unauthorized grantees should not have that privilege.</t>
  </si>
  <si>
    <t>**Non multi-tenant or pluggable database only:**
To assess this recommendation, execute the following SQL statement.
SELECT GRANTEE, PRIVILEGE
FROM DBA_SYS_PRIVS
WHERE PRIVILEGE='ALTER SYSTEM'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PRIVILEGE='ALTER SYSTEM'
AND GRANTEE NOT IN (SELECT USERNAME FROM CDB_USERS WHERE ORACLE_MAINTAINED='Y')
AND GRANTEE NOT IN (SELECT ROLE FROM CDB_ROLES WHERE ORACLE_MAINTAINED='Y');
Lack of results implies compliance.</t>
  </si>
  <si>
    <t>The 'ALTER SYSTEM' privilege is not Revoked from Unauthorized 'GRANTEE'.</t>
  </si>
  <si>
    <t>5.2.11</t>
  </si>
  <si>
    <t>The `ALTER SYSTEM` privilege can lead to severe problems, such as the instance's session being killed or the stopping of redo log recording, which would make transactions unrecoverable.</t>
  </si>
  <si>
    <t>To remediate this setting, execute the following SQL statement, keeping in mind if this is granted in both container and pluggable database, you must connect to both places to revoke.
REVOKE ALTER SYSTEM FROM &lt;grantee&gt;;</t>
  </si>
  <si>
    <t>Revoke the ALTER SYSTEM privilege from unauthorized GRANTEE. One method to achieve the recommended state is to issue the following statement from the SQL command prompt:
REVOKE ALTER SYSTEM FROM &lt;grantee&gt;;</t>
  </si>
  <si>
    <t>To close this finding, please provide a screenshot showing that the ALTER SYSTEM privilege has been revoked from unauthorized GRANTEE with the agency's CAP.</t>
  </si>
  <si>
    <t>ORA12-56</t>
  </si>
  <si>
    <t>Set 'CREATE ANY LIBRARY' to Revoked from Unauthorized 'GRANTEE'</t>
  </si>
  <si>
    <t>The Oracle database `CREATE ANY LIBRARY` privilege allows the designated user to create objects that are associated to the shared libraries. Unauthorized grantees should not have that privilege.</t>
  </si>
  <si>
    <t>**Non multi-tenant or pluggable database only:**
To assess this recommendation, execute the following SQL statement.
SELECT GRANTEE, PRIVILEGE
FROM DBA_SYS_PRIVS
WHERE PRIVILEGE='CREATE ANY LIBRARY'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ANY LIBRARY'
AND GRANTEE NOT IN (SELECT USERNAME FROM CDB_USERS WHERE ORACLE_MAINTAINED='Y')
AND GRANTEE NOT IN (SELECT ROLE FROM CDB_ROLES WHERE ORACLE_MAINTAINED='Y');
Lack of results implies compliance.</t>
  </si>
  <si>
    <t>The 'CREATE ANY LIBRARY' privilege is not Revoked from Unauthorized 'GRANTEE'.</t>
  </si>
  <si>
    <t>5.2.12</t>
  </si>
  <si>
    <t>The `CREATE ANY LIBRARY` privilege can allow the creation of numerous library-associated objects and potentially corrupt the libraries' integrity.</t>
  </si>
  <si>
    <t>To remediate this setting, execute the following SQL statement, keeping in mind if this is granted in both container and pluggable database, you must connect to both places to revoke.
REVOKE CREATE ANY LIBRARY FROM &lt;grantee&gt;;</t>
  </si>
  <si>
    <t>Revoke the CREATE ANY LIBRARY privilege from unauthorized GRANTEE. One method to achieve the recommended state is to issue the following statement from the SQL command prompt:
REVOKE CREATE ANY LIBRARY FROM &lt;grantee&gt;;</t>
  </si>
  <si>
    <t>To close this finding, please provide a screenshot showing that the CREATE ANY LIBRARY privilege has been revoked from unauthorized GRANTEE with the agency's CAP.</t>
  </si>
  <si>
    <t>ORA12-57</t>
  </si>
  <si>
    <t>Set 'CREATE LIBRARY' to Revoked from Unauthorized 'GRANTEE'</t>
  </si>
  <si>
    <t>The Oracle database `CREATE LIBRARY` privilege allows the designated user to create objects that are associated to the shared libraries. Unauthorized grantees should not have that privilege.</t>
  </si>
  <si>
    <t>**Non multi-tenant or pluggable database only:**
To assess this recommendation, execute the following SQL statement.
SELECT GRANTEE, PRIVILEGE
FROM DBA_SYS_PRIVS
WHERE PRIVILEGE='CREATE LIBRARY'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LIBRARY'
AND GRANTEE NOT IN (SELECT USERNAME FROM CDB_USERS WHERE ORACLE_MAINTAINED='Y')
AND GRANTEE NOT IN (SELECT ROLE FROM CDB_ROLES WHERE ORACLE_MAINTAINED='Y');
Lack of results implies compliance.</t>
  </si>
  <si>
    <t>The 'CREATE LIBRARY' privilege is not Revoked from Unauthorized 'GRANTEE'.</t>
  </si>
  <si>
    <t>5.2.13</t>
  </si>
  <si>
    <t>The `CREATE LIBRARY` privilege can allow the creation of numerous library-associated objects and potentially corrupt the libraries' integrity.</t>
  </si>
  <si>
    <t>To remediate this setting, execute the following SQL statement, keeping in mind if this is granted in both container and pluggable database, you must connect to both places to revoke.
REVOKE CREATE LIBRARY FROM &lt;grantee&gt;;</t>
  </si>
  <si>
    <t>Revoke the CREATE LIBRARY privilege from unauthorized GRANTEE. One method to achieve the recommended state is to issue the following statement from the SQL command prompt:
REVOKE CREATE LIBRARY FROM &lt;grantee&gt;;</t>
  </si>
  <si>
    <t>To close this finding, please provide a screenshot showing that the CREATE LIBRARY privilege has been revoked from unauthorized GRANTEE with the agency's CAP.</t>
  </si>
  <si>
    <t>ORA12-58</t>
  </si>
  <si>
    <t>Set 'GRANT ANY OBJECT PRIVILEGE' to Revoked from Unauthorized 'GRANTEE'</t>
  </si>
  <si>
    <t>The Oracle database `GRANT ANY OBJECT PRIVILEGE` keyword provides the grantee the capability to grant access to any single or multiple combinations of objects to any grantee in the catalog of the database. Unauthorized grantees should not have that keyword assigned to them.</t>
  </si>
  <si>
    <t>**Non multi-tenant or pluggable database only:**
To assess this recommendation, execute the following SQL statement.
SELECT GRANTEE, PRIVILEGE
FROM DBA_SYS_PRIVS
WHERE PRIVILEGE='GRANT ANY OBJECT PRIVILEGE'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OBJECT PRIVILEGE'
AND GRANTEE NOT IN (SELECT USERNAME FROM CDB_USERS WHERE ORACLE_MAINTAINED='Y')
AND GRANTEE NOT IN (SELECT ROLE FROM CDB_ROLES WHERE ORACLE_MAINTAINED='Y');
Lack of results implies compliance.</t>
  </si>
  <si>
    <t>The 'GRANT ANY OBJECT PRIVILEGE' Is not Revoked from Unauthorized 'GRANTEE'.</t>
  </si>
  <si>
    <t>5.2.14</t>
  </si>
  <si>
    <t>The `GRANT ANY OBJECT PRIVILEGE` capability can allow an unauthorized user to potentially access or change confidential data, or damage the data catalog due to potential complete instance access.</t>
  </si>
  <si>
    <t>To remediate this setting, execute the following SQL statement, keeping in mind if this is granted in both container and pluggable database, you must connect to both places to revoke.
REVOKE GRANT ANY OBJECT PRIVILEGE FROM &lt;grantee&gt;;</t>
  </si>
  <si>
    <t>Revoke the GRANT ANY OBJECT privilege from unauthorized GRANTEE. One method to achieve the recommended state is to issue the following statement from the SQL command prompt:
REVOKE GRANT ANY OBJECT PRIVILEGE FROM &lt;grantee&gt;;</t>
  </si>
  <si>
    <t>To close this finding, please provide a screenshot showing that the GRANT ANY OBJECT privilege has been revoked from unauthorized GRANTEE with the agency's CAP.</t>
  </si>
  <si>
    <t>ORA12-59</t>
  </si>
  <si>
    <t>Set 'GRANT ANY ROLE' to Revoked from Unauthorized 'GRANTEE'</t>
  </si>
  <si>
    <t>The Oracle database `GRANT ANY ROLE` keyword provides the grantee the capability to grant any single role to any grantee in the catalog of the database. Unauthorized grantees should not have that keyword assigned to them.</t>
  </si>
  <si>
    <t>**Non multi-tenant or pluggable database only:**
To assess this recommendation, execute the following SQL statement.
SELECT GRANTEE, PRIVILEGE
FROM DBA_SYS_PRIVS
WHERE PRIVILEGE='GRANT ANY 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ROLE'
AND GRANTEE NOT IN (SELECT USERNAME FROM CDB_USERS WHERE ORACLE_MAINTAINED='Y')
AND GRANTEE NOT IN (SELECT ROLE FROM CDB_ROLES WHERE ORACLE_MAINTAINED='Y');
Lack of results implies compliance.</t>
  </si>
  <si>
    <t>The 'GRANT ANY ROLE' Is not Revoked from Unauthorized 'GRANTEE'.</t>
  </si>
  <si>
    <t>5.2.15</t>
  </si>
  <si>
    <t>The `GRANT ANY ROLE` capability can allow an unauthorized user to potentially access or change confidential data or damage the data catalog due to potential complete instance access.</t>
  </si>
  <si>
    <t>To remediate this setting, execute the following SQL statement, keeping in mind if this is granted in both container and pluggable database, you must connect to both places to revoke.
REVOKE GRANT ANY ROLE FROM &lt;grantee&gt;;</t>
  </si>
  <si>
    <t>Revoke the GRANT ANY ROLE privilege from unauthorized GRANTEE. One method to achieve the recommended state is to issue the following statement from the SQL command prompt:
REVOKE GRANT ANY ROLE FROM &lt;grantee&gt;;</t>
  </si>
  <si>
    <t>To close this finding, please provide a screenshot showing that the GRANT ANY ROLE privilege has been revoked from unauthorized GRANTEE with the agency's CAP.</t>
  </si>
  <si>
    <t>ORA12-60</t>
  </si>
  <si>
    <t>Set 'GRANT ANY PRIVILEGE' to Revoked from Unauthorized 'GRANTEE'</t>
  </si>
  <si>
    <t>The Oracle database `GRANT ANY PRIVILEGE` keyword provides the grantee the capability to grant any single privilege to any item in the catalog of the database. Unauthorized grantees should not have that privilege.</t>
  </si>
  <si>
    <t>**Non multi-tenant or pluggable database only:**
To assess this recommendation, execute the following SQL statement.
SELECT GRANTEE, PRIVILEGE
FROM DBA_SYS_PRIVS
WHERE PRIVILEGE='GRANT ANY PRIVILEGE'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PRIVILEGE'
AND GRANTEE NOT IN (SELECT USERNAME FROM CDB_USERS WHERE ORACLE_MAINTAINED='Y')
AND GRANTEE NOT IN (SELECT ROLE FROM CDB_ROLES WHERE ORACLE_MAINTAINED='Y');
Lack of results implies compliance.</t>
  </si>
  <si>
    <t>The 'GRANT ANY PRIVILEGE' Is not Revoked from Unauthorized 'GRANTEE'</t>
  </si>
  <si>
    <t>5.2.16</t>
  </si>
  <si>
    <t>The `GRANT ANY PRIVILEGE` capability can allow an unauthorized user to potentially access or change confidential data or damage the data catalog due to potential complete instance access.</t>
  </si>
  <si>
    <t>To remediate this setting, execute the following SQL statement, keeping in mind if this is granted in both container and pluggable database, you must connect to both places to revoke.
REVOKE GRANT ANY PRIVILEGE FROM &lt;grantee&gt;;</t>
  </si>
  <si>
    <t>Revoke the GRANT ANY privilege from unauthorized GRANTEE. One method to achieve the recommended state is to issue the following statement from the SQL command prompt:
REVOKE GRANT ANY PRIVILEGE FROM &lt;grantee&gt;;</t>
  </si>
  <si>
    <t>To close this finding, please provide a screenshot showing that the GRANT ANY privilege has been revoked from unauthorized GRANTEE with the agency's CAP.</t>
  </si>
  <si>
    <t>ORA12-61</t>
  </si>
  <si>
    <t>Set 'DELETE_CATALOG_ROLE' to Revoked from Unauthorized 'GRANTEE'</t>
  </si>
  <si>
    <t>**THIS ROLE IS DEPRECATED IN V12.**
The Oracle database `DELETE_CATALOG_ROLE` provides `DELETE` privileges for the records in the system's audit table (`AUD$`). Unauthorized grantees should not have that role.</t>
  </si>
  <si>
    <t>**Non multi-tenant or pluggable database only:**
To assess this recommendation, execute the following SQL statement.
SELECT GRANTEE, GRANTED_ROLE
FROM DBA_ROLE_PRIVS
WHERE GRANTED_ROLE='DELETE_CATALOG_ROLE'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GRANTED_ROLE, 
DECODE (A.CON_ID,0,(SELECT NAME FROM V$DATABASE),
1,(SELECT NAME FROM V$DATABASE),
(SELECT NAME FROM V$PDBS B WHERE A.CON_ID = B.CON_ID)) 
FROM CDB_ROLE_PRIVS A 
WHERE GRANTED_ROLE='DELETE_CATALOG_ROLE'
AND GRANTEE NOT IN (SELECT USERNAME FROM CDB_USERS WHERE ORACLE_MAINTAINED='Y')
AND GRANTEE NOT IN (SELECT ROLE FROM CDB_ROLES WHERE ORACLE_MAINTAINED='Y');
Lack of results implies compliance.</t>
  </si>
  <si>
    <t>The 'DELETE_CATALOG_ROLE' is not Revoked from Unauthorized 'GRANTEE'</t>
  </si>
  <si>
    <t>5.3</t>
  </si>
  <si>
    <t>5.3.1</t>
  </si>
  <si>
    <t>Permitting unauthorized access to the `DELETE_CATALOG_ROLE` can allow the destruction of audit records vital to the forensic investigation of unauthorized activities.</t>
  </si>
  <si>
    <t>To remediate this setting, execute the following SQL statement, keeping in mind if this is granted in both container and pluggable database, you must connect to both places to revoke.
REVOKE DELETE_CATALOG_ROLE FROM &lt;grantee&gt;;</t>
  </si>
  <si>
    <t>Revoke GRANT ANY ROLE from Unauthorized GRANTEE. One method to achieve the recommended state is to issue the following statement from the SQL command prompt:
REVOKE DELETE_CATALOG_ROLE FROM &lt;grantee&gt;;</t>
  </si>
  <si>
    <t>To close this finding, please provide a screenshot showing that the GRANT ANY ROLE has been revoked from unauthorized GRANTEE with the agency's CAP.</t>
  </si>
  <si>
    <t>ORA12-62</t>
  </si>
  <si>
    <t>Set 'SELECT_CATALOG_ROLE' to Revoked from Unauthorized 'GRANTEE'</t>
  </si>
  <si>
    <t>The Oracle database `SELECT_CATALOG_ROLE` provides `SELECT` privileges on all data dictionary views held in the `SYS` schema. Unauthorized grantees should not have that role.</t>
  </si>
  <si>
    <t>**Non multi-tenant or pluggable database only:**
To assess this recommendation, execute the following SQL statement.
SELECT GRANTEE, GRANTED_ROLE
FROM DBA_ROLE_PRIVS
WHERE GRANTED_ROLE='SELECT_CATALOG_ROLE'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GRANTED_ROLE, 
DECODE (A.CON_ID,0,(SELECT NAME FROM V$DATABASE),
1,(SELECT NAME FROM V$DATABASE),
(SELECT NAME FROM V$PDBS B WHERE A.CON_ID = B.CON_ID)) 
FROM CDB_ROLE_PRIVS A 
WHERE GRANTED_ROLE='SELECT_CATALOG_ROLE'
AND GRANTEE NOT IN (SELECT USERNAME FROM CDB_USERS WHERE ORACLE_MAINTAINED='Y')
AND GRANTEE NOT IN (SELECT ROLE FROM CDB_ROLES WHERE ORACLE_MAINTAINED='Y');
Lack of results implies compliance.</t>
  </si>
  <si>
    <t>The 'SELECT_CATALOG_ROLE' Is not Revoked from Unauthorized 'GRANTEE'.</t>
  </si>
  <si>
    <t>5.3.2</t>
  </si>
  <si>
    <t>Permitting unauthorized access to the `SELECT_CATALOG_ROLE` can allow the disclosure of all dictionary data.</t>
  </si>
  <si>
    <t>To remediate this setting, execute the following SQL statement, keeping in mind if this is granted in both container and pluggable database, you must connect to both places to revoke.
REVOKE EXECUTE_CATALOG_ROLE FROM &lt;grantee&gt;;</t>
  </si>
  <si>
    <t>Revoke the SELECT_CATALOG_ROLE privilege from unauthorized GRANTEE. One method to achieve the recommended state is to issue the following statement from the SQL command prompt:
REVOKE SELECT_CATALOG_ROLE FROM &lt;grantee&gt;;</t>
  </si>
  <si>
    <t>To close this finding, please provide a screenshot showing that the SELECT_CATALOG_ROLE privilege has been revoked from unauthorized GRANTEE with the agency's CAP.</t>
  </si>
  <si>
    <t>ORA12-63</t>
  </si>
  <si>
    <t>Set 'EXECUTE_CATALOG_ROLE' to Revoked from Unauthorized 'GRANTEE'</t>
  </si>
  <si>
    <t>The Oracle database `EXECUTE_CATALOG_ROLE` provides `EXECUTE` privileges for a number of packages and procedures in the data dictionary in the `SYS` schema. Unauthorized grantees should not have that role.</t>
  </si>
  <si>
    <t>**Non multi-tenant or pluggable database only**: To assess this recommendation, execute the following SQL statement.
SELECT GRANTEE, GRANTED_ROLE
FROM DBA_ROLE_PRIVS
WHERE GRANTED_ROLE='EXECUTE_CATALOG_ROLE'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GRANTED_ROLE,
DECODE (A.CON_ID,0,(SELECT NAME FROM V$DATABASE),
1,(SELECT NAME FROM V$DATABASE),
(SELECT NAME FROM V$PDBS B WHERE A.CON_ID = B.CON_ID))
FROM CDB_ROLE_PRIVS A
WHERE GRANTED_ROLE='EXECUTE_CATALOG_ROLE'
AND GRANTEE NOT IN (SELECT USERNAME FROM CDB_USERS WHERE ORACLE_MAINTAINED='Y')
AND GRANTEE NOT IN (SELECT ROLE FROM CDB_ROLES WHERE ORACLE_MAINTAINED='Y');
Lack of results implies compliance.</t>
  </si>
  <si>
    <t>The 'EXECUTE_CATALOG_ROLE' Is not Revoked from Unauthorized 'GRANTEE'.</t>
  </si>
  <si>
    <t>5.3.3</t>
  </si>
  <si>
    <t>Permitting unauthorized access to the `EXECUTE_CATALOG_ROLE` can allow the disruption of operations by initialization of rogue procedures, this capability should be restricted according to the needs of the organization.</t>
  </si>
  <si>
    <t>Revoke the EXECUTE_CATALOG_ROLE privilege from unauthorized GRANTEE. One method to achieve the recommended state is to issue the following statement from the SQL command prompt:
REVOKE EXECUTE_CATALOG_ROLE FROM &lt;grantee&gt;;</t>
  </si>
  <si>
    <t>To close this finding, please provide a screenshot showing that the EXECUTE_CATALOG_ROLE privilege has been revoked from unauthorized GRANTEE with the agency's CAP.</t>
  </si>
  <si>
    <t>ORA12-64</t>
  </si>
  <si>
    <t>Set 'DBA' to Revoked from Unauthorized 'GRANTEE'</t>
  </si>
  <si>
    <t>The Oracle database `DBA` role is the default database administrator role provided for the allocation of administrative privileges. Unauthorized grantees should not have that role.</t>
  </si>
  <si>
    <t>**Non multi-tenant or pluggable database only:**
To assess this recommendation, execute the following SQL statement.
SELECT 'GRANT' AS PATH, GRANTEE, GRANTED_ROLE
FROM DBA_ROLE_PRIVS
WHERE GRANTED_ROLE = 'DBA' AND GRANTEE NOT IN ('SYS', 'SYSTEM')
UNION
SELECT 'PROXY', PROXY || '-' || CLIENT, 'DBA'
FROM DBA_PROXIES
WHERE CLIENT IN (SELECT GRANTEE
FROM DBA_ROLE_PRIVS
WHERE GRANTED_ROLE = 'DBA');
**Multi-tenant in the container database**: This query will also give you the name of the CDB/PDB that has the issue. To assess this recommendation, execute the following SQL statement.
SELECT 'GRANT' AS PATH, GRANTEE, GRANTED_ROLE,
DECODE (A.CON_ID,0,(SELECT NAME FROM V$DATABASE),
1,(SELECT NAME FROM V$DATABASE),
(SELECT NAME FROM V$PDBS B WHERE A.CON_ID = B.CON_ID)) CON
FROM CDB_ROLE_PRIVS A
WHERE GRANTED_ROLE='DBA'
AND GRANTEE NOT IN ('SYS', 'SYSTEM')
UNION
SELECT 'PROXY', PROXY || '-' || CLIENT, 'DBA', 
DECODE (A.CON_ID,0,(SELECT NAME FROM V$DATABASE),
1,(SELECT NAME FROM V$DATABASE),
(SELECT NAME FROM V$PDBS B WHERE A.CON_ID = B.CON_ID)) CON
FROM CDB_PROXIES A
WHERE CLIENT IN (SELECT GRANTEE
FROM CDB_ROLE_PRIVS B
WHERE GRANTED_ROLE = 'DBA'
AND A.CON_ID = B.CON_ID);
Lack of results implies compliance.</t>
  </si>
  <si>
    <t>5.3.4</t>
  </si>
  <si>
    <t>Assignment of the `DBA` role to an ordinary user can provide a great number of unnecessary privileges to that user and open the door to data breaches, integrity violations, and denial-of-service conditions.</t>
  </si>
  <si>
    <t>To remediate this setting, execute the following SQL statement, keeping in mind if this is granted in both container and pluggable database, you must connect to both places to revoke.
REVOKE DBA FROM &lt;grantee&gt;;</t>
  </si>
  <si>
    <t>Revoke the DBA privilege from unauthorized GRANTEE. One method to achieve the recommended state is to issue the following statement from the SQL command prompt:
REVOKE DBA FROM &lt;grantee&gt;;</t>
  </si>
  <si>
    <t>To close this finding, please provide a screenshot showing that the DBA privilege has been revoked from unauthorized GRANTEE with the agency's CAP.</t>
  </si>
  <si>
    <t>ORA12-65</t>
  </si>
  <si>
    <t>Enable 'USER' Audit Option</t>
  </si>
  <si>
    <t>The `USER` object allows for creating accounts that can interact with the database according to the roles and privileges allotted to the account. It may also own database objects. Enabling the audit option causes auditing of all activities and requests to create, drop or alter a user, including a user changing their own password. (The latter is not audited by `audit ALTER USER`.)</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</si>
  <si>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AUDIT_OPTION='USER';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AUDIT_OPTION='USER';
Lack of results implies a finding.</t>
  </si>
  <si>
    <t>All actions associated with the 'USER' database object will be logged.</t>
  </si>
  <si>
    <t xml:space="preserve">The 'USER' Audit Option is not enabled.  </t>
  </si>
  <si>
    <t>HAU6</t>
  </si>
  <si>
    <t>HAU6:  System does not audit changes to access control settings</t>
  </si>
  <si>
    <t>6.1</t>
  </si>
  <si>
    <t>6.1.1</t>
  </si>
  <si>
    <t>Any unauthorized attempts to create, drop or alter a user should cause concern, whether successful or not. Auditing can also be useful in forensics if an account is compromised, and auditing is mandated by many common security initiatives. An abnormally high number of these activities in a given period might be worth investigation. Any failed attempt to drop a user or create a user may be worth further review.</t>
  </si>
  <si>
    <t>To remediate this setting, execute the following SQL statement in either the non multi-tenant or container database, it does NOT need run in the pluggable.
AUDIT USER;</t>
  </si>
  <si>
    <t>Enable the USER audit option. One method to achieve the recommended state is to issue the following statement from the SQL command prompt:
AUDIT USER;</t>
  </si>
  <si>
    <t>ORA12-66</t>
  </si>
  <si>
    <t>Enable 'ROLE' Audit Option</t>
  </si>
  <si>
    <t>The `ROLE` object allows for the creation of a set of privileges that can be granted to users or other roles. Enabling the audit option causes auditing of all attempts, successful or not, to create, drop, alter or set roles.</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</si>
  <si>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AUDIT_OPTION='ROLE';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AUDIT_OPTION='ROLE';
Lack of results implies a finding.</t>
  </si>
  <si>
    <t>All actions associated with the 'ROLE' database object will be logged.</t>
  </si>
  <si>
    <t>The 'ROLE' Audit Option is not enabled.</t>
  </si>
  <si>
    <t>6.1.2</t>
  </si>
  <si>
    <t>Roles are a key database security infrastructure component. Any attempt to create, drop or alter a role should be audited. This statement auditing option also audits attempts, successful or not, to set a role in a session. Any unauthorized attempts to create, drop or alter a role may be worthy of investigation. Attempts to set a role by users without the role privilege may warrant investigation.</t>
  </si>
  <si>
    <t>To remediate this setting, execute the following SQL statement in either the non multi-tenant or container database, it does NOT need run in the pluggable.
AUDIT ROLE;</t>
  </si>
  <si>
    <t>Enable the ROLE audit option. One method to achieve the recommended state is to issue the following statement from the SQL command prompt:
AUDIT ROLE;</t>
  </si>
  <si>
    <t>ORA12-67</t>
  </si>
  <si>
    <t>Enable 'SYSTEM GRANT' Audit Option</t>
  </si>
  <si>
    <t>Enabling the audit option for the `SYSTEM GRANT` object causes auditing of any attempt, successful or not, to grant or revoke any system privilege or role, regardless of privilege held by the user attempting the operation.</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</si>
  <si>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AUDIT_OPTION='SYSTEM GRANT';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AUDIT_OPTION='SYSTEM GRANT';
Lack of results implies a finding.</t>
  </si>
  <si>
    <t>All 'SYSTEM GRANT' actions will be logged.</t>
  </si>
  <si>
    <t>The 'SYSTEM GRANT' Audit Option is not enabled.</t>
  </si>
  <si>
    <t>6.1.3</t>
  </si>
  <si>
    <t>Logging of all grant and revokes (roles and system privileges) can provide forensic evidence about a pattern of suspect/unauthorized activities. Any unauthorized attempt may be cause for further investigation.</t>
  </si>
  <si>
    <t>To remediate this setting, execute the following SQL statement in either the non multi-tenant or container database, it does NOT need run in the pluggable.
AUDIT SYSTEM GRANT;</t>
  </si>
  <si>
    <t>Enable the SYSTEM GRANT audit option. One method to achieve the recommended state is to issue the following statement from the SQL command prompt:
AUDIT SYSTEM GRANT;</t>
  </si>
  <si>
    <t>ORA12-68</t>
  </si>
  <si>
    <t>Enable 'PROFILE' Audit Option</t>
  </si>
  <si>
    <t>The `PROFILE` object allows for the creation of a set of database resource limits that can be assigned to a user, so that that user cannot exceed those resource limitations. Enabling the audit option causes auditing of all attempts, successful or not, to create, drop or alter any profile.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</si>
  <si>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AUDIT_OPTION='PROFILE';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AUDIT_OPTION='PROFILE';
Lack of results implies a finding.</t>
  </si>
  <si>
    <t>All actions associated with the 'PROFILE' database object will be logged.</t>
  </si>
  <si>
    <t>The 'PROFILE' Audit Option is not enabled.</t>
  </si>
  <si>
    <t>6.1.4</t>
  </si>
  <si>
    <t>As profiles are part of the database security infrastructure, auditing the creation, modification, and deletion of profiles is recommended.</t>
  </si>
  <si>
    <t>To remediate this setting, execute the following SQL statement in either the non multi-tenant or container database, it does NOT need run in the pluggable.
AUDIT PROFILE;</t>
  </si>
  <si>
    <t>Enable the PROFILE audit option. One method to achieve the recommended state is to issue the following statement from the SQL command prompt:
AUDIT PROFILE;</t>
  </si>
  <si>
    <t>ORA12-69</t>
  </si>
  <si>
    <t>Enable 'DATABASE LINK' Audit Option</t>
  </si>
  <si>
    <t>Enabling the audit option for the DATABASE LINK object causes all activities on database links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</si>
  <si>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AUDIT_OPTION='DATABASE LINK';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AUDIT_OPTION='DATABASE LINK';
Lack of results implies a finding.</t>
  </si>
  <si>
    <t>All actions associated with the 'DATABASE LINK' database object will be logged.</t>
  </si>
  <si>
    <t>The 'DATABASE LINK' Audit Option is not enabled.</t>
  </si>
  <si>
    <t>6.1.5</t>
  </si>
  <si>
    <t>As the logging of user activities involving the creation or dropping of a `DATABASE LINK` can provide forensic evidence about a pattern of unauthorized activities, the audit capability should be enabled.</t>
  </si>
  <si>
    <t>To remediate this setting, execute the following SQL statement in either the non multi-tenant or container database, it does NOT need run in the pluggable.
AUDIT DATABASE LINK;</t>
  </si>
  <si>
    <t>Enable the DATABASE LINK audit option. One method to achieve the recommended state is to issue the following statement from the SQL command prompt:
AUDIT DATABASE LINK;</t>
  </si>
  <si>
    <t>ORA12-70</t>
  </si>
  <si>
    <t>Enable 'PUBLIC DATABASE LINK' Audit Option</t>
  </si>
  <si>
    <t>The `PUBLIC DATABASE LINK` object allows for the creation of a public link for an application-based "user" to access the database for connections/session creation. Enabling the audit option causes all user activities involving the creation, alteration, or dropping of public links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</si>
  <si>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AUDIT_OPTION='PUBLIC DATABASE LINK';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AUDIT_OPTION='PUBLIC DATABASE LINK';
Lack of results implies a finding.</t>
  </si>
  <si>
    <t>All actions associated with the 'PUBLIC DATABASE LINK' database object will be logged.</t>
  </si>
  <si>
    <t xml:space="preserve">The 'PUBLIC DATABASE LINK' Audit Option is not enabled.  </t>
  </si>
  <si>
    <t>6.1.6</t>
  </si>
  <si>
    <t>As the logging of user activities involving the creation, alteration, or dropping of a `PUBLIC DATABASE LINK` can provide forensic evidence about a pattern of unauthorized activities, the audit capability should be enabled.</t>
  </si>
  <si>
    <t>To remediate this setting, execute the following SQL statement in either the non multi-tenant or container database, it does NOT need run in the pluggable.
AUDIT PUBLIC DATABASE LINK;</t>
  </si>
  <si>
    <t>Enable the PUBLIC DATABASE LINK audit option. One method to achieve the recommended state is to issue the following statement from the SQL command prompt:
AUDIT PUBLIC DATABASE LINK;</t>
  </si>
  <si>
    <t>ORA12-71</t>
  </si>
  <si>
    <t>Enable 'PUBLIC SYNONYM' Audit Option</t>
  </si>
  <si>
    <t>The `PUBLIC SYNONYM` object allows for the creation of an alternate description of an object. Public synonyms are accessible by all users that have the appropriate privileges to the underlying object. Enabling the audit option causes all user activities involving the creation or dropping of public synonyms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</si>
  <si>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AUDIT_OPTION='PUBLIC SYNONYM';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AUDIT_OPTION='PUBLIC SYNONYM';
Lack of results implies a finding.</t>
  </si>
  <si>
    <t>All actions associated with the 'PUBLIC SYNONYM' database object will be logged.</t>
  </si>
  <si>
    <t>The 'PUBLIC SYNONYM' Audit Option is not enabled.</t>
  </si>
  <si>
    <t>6.1.7</t>
  </si>
  <si>
    <t>As the logging of user activities involving the creation or dropping of a `PUBLIC SYNONYM` can provide forensic evidence about a pattern of unauthorized activities, the audit capability should be enabled.</t>
  </si>
  <si>
    <t>To remediate this setting, execute the following SQL statement in either the non multi-tenant or container database, it does NOT need run in the pluggable.
AUDIT PUBLIC SYNONYM;</t>
  </si>
  <si>
    <t>Enable the PUBLIC SYNONYM audit option. One method to achieve the recommended state is to issue the following statement from the SQL command prompt:
AUDIT PUBLIC SYNONYM;</t>
  </si>
  <si>
    <t>ORA12-72</t>
  </si>
  <si>
    <t>Enable 'SYNONYM' Audit Option</t>
  </si>
  <si>
    <t>The `SYNONYM` operation allows for the creation of an alternative name for a database object such as a Java class schema object, materialized view, operator, package, procedure, sequence, stored function, table, view, user-defined object type, or even another synonym. This synonym puts a dependency on its target and is rendered invalid if the target object is changed/dropped. Enabling the audit option causes all user activities involving the creation or dropping of synonyms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</si>
  <si>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AUDIT_OPTION='SYNONYM';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AUDIT_OPTION='SYNONYM';
Lack of results implies a finding.</t>
  </si>
  <si>
    <t>All actions associated with the 'SYNONYM' database object will be logged.</t>
  </si>
  <si>
    <t xml:space="preserve">The 'SYNONYM' Audit Option is not enabled.  </t>
  </si>
  <si>
    <t>6.1.8</t>
  </si>
  <si>
    <t>As the logging of user activities involving the creation or dropping of a `SYNONYM` can provide forensic evidence about a pattern of suspect/unauthorized activities, the audit capability should be enabled.</t>
  </si>
  <si>
    <t>To remediate this setting, execute the following SQL statement in either the non multi-tenant or container database, it does NOT need run in the pluggable.
AUDIT SYNONYM;</t>
  </si>
  <si>
    <t>Enable the SYNONYM audit option. One method to achieve the recommended state is to issue the following statement from the SQL command prompt:
AUDIT SYNONYM;</t>
  </si>
  <si>
    <t>ORA12-73</t>
  </si>
  <si>
    <t>Enable 'DIRECTORY' Audit Option</t>
  </si>
  <si>
    <t>The `DIRECTORY` object allows for the creation of a directory object that specifies an alias for a directory on the server file system, where the external binary file `LOBs` (`BFILEs`)/ table data are located. Enabling this audit option causes all user activities involving the creation or dropping of a directory alias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</si>
  <si>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AUDIT_OPTION='DIRECTORY';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AUDIT_OPTION='DIRECTORY';
Lack of results implies a finding.</t>
  </si>
  <si>
    <t>All 'GRANT DIRECTORY' actions will be logged.</t>
  </si>
  <si>
    <t xml:space="preserve">The 'GRANT DIRECTORY' Audit Option is not enabled.  </t>
  </si>
  <si>
    <t>6.1.9</t>
  </si>
  <si>
    <t>As the logging of user activities involving the creation or dropping of a `DIRECTORY` can provide forensic evidence about a pattern of unauthorized activities, the audit capability should be enabled.</t>
  </si>
  <si>
    <t>To remediate this setting, execute the following SQL statement in either the non multi-tenant or container database, it does NOT need run in the pluggable.
AUDIT DIRECTORY;</t>
  </si>
  <si>
    <t>Enable the DIRECTORY audit option. One method to achieve the recommended state is to issue the following statement from the SQL command prompt:
AUDIT DIRECTORY;</t>
  </si>
  <si>
    <t>ORA12-74</t>
  </si>
  <si>
    <t>Enable 'SELECT ANY DICTIONARY' Audit Option</t>
  </si>
  <si>
    <t>The `SELECT ANY DICTIONARY` capability allows the user to view the definitions of all schema objects in the database. Enabling the audit option causes all user activities involving this capability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</si>
  <si>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AUDIT_OPTION='SELECT ANY DICTIONARY';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AUDIT_OPTION='SELECT ANY DICTIONARY';
Lack of results implies a finding.</t>
  </si>
  <si>
    <t>All 'SELECT ANY DIRECTORY' actions will be logged.</t>
  </si>
  <si>
    <t>The 'SELECT ANY DICTIONARY' Audit Option is not enabled.</t>
  </si>
  <si>
    <t>6.1.10</t>
  </si>
  <si>
    <t>As the logging of user activities involving the capability to access the description of all schema objects in the database can provide forensic evidence about a pattern of unauthorized activities, the audit capability should be enabled.</t>
  </si>
  <si>
    <t>To remediate this setting, execute the following SQL statement in either the non multi-tenant or container database, it does NOT need run in the pluggable.
AUDIT SELECT ANY DICTIONARY;</t>
  </si>
  <si>
    <t>Enable the SELECT ANY DICTIONARY audit option. One method to achieve the recommended state is to issue the following statement from the SQL command prompt:
AUDIT SELECT ANY DICTIONARY;</t>
  </si>
  <si>
    <t>ORA12-75</t>
  </si>
  <si>
    <t>Enable 'GRANT ANY OBJECT PRIVILEGE' Audit Option</t>
  </si>
  <si>
    <t>`GRANT ANY OBJECT PRIVILEGE` allows the user to grant or revoke any object privilege, which includes privileges on tables, directories, mining models, etc. Enabling this audit option causes auditing of all uses of that privilege.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</si>
  <si>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AUDIT_OPTION='GRANT ANY OBJECT PRIVILEGE';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AUDIT_OPTION='GRANT ANY OBJECT PRIVILEGE';
Lack of results implies a finding.</t>
  </si>
  <si>
    <t>All 'GRANT ANY OBJECT PRIVILEGE' actions will be logged.</t>
  </si>
  <si>
    <t>The 'GRANT ANY OBJECT PRIVILEGE' Audit Option is not enabled.</t>
  </si>
  <si>
    <t>6.1.11</t>
  </si>
  <si>
    <t>Logging of privilege grants that can lead to the creation, alteration, or deletion of critical data, the modification of objects, object privilege propagation and other such activities can be critical to forensic investigations.</t>
  </si>
  <si>
    <t>To remediate this setting, execute the following SQL statement, keeping in mind if this needs to be done in both container and pluggable database, you must connect to both places to do the audit statement.
AUDIT GRANT ANY OBJECT PRIVILEGE;</t>
  </si>
  <si>
    <t>Enable the GRANT ANY OBJECT PRIVILEGE audit option. One method to achieve the recommended state is to issue the following statement from the SQL command prompt:
AUDIT GRANT ANY OBJECT PRIVILEGE;</t>
  </si>
  <si>
    <t>ORA12-76</t>
  </si>
  <si>
    <t>Enable 'GRANT ANY PRIVILEGE' Audit Option</t>
  </si>
  <si>
    <t>`GRANT ANY PRIVILEGE` allows a user to grant any system privilege, including the most powerful privileges typically available only to administrators - to change the security infrastructure, to drop/add/modify users and more.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</si>
  <si>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AUDIT_OPTION='GRANT ANY PRIVILEGE';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AUDIT_OPTION='GRANT ANY PRIVILEGE';
Lack of results implies a finding.</t>
  </si>
  <si>
    <t>All 'GRANT ANY PRIVILEGE' actions will be logged.</t>
  </si>
  <si>
    <t>The 'GRANT ANY PRIVILEGE' Audit Option is not enabled.</t>
  </si>
  <si>
    <t>6.1.12</t>
  </si>
  <si>
    <t>Auditing the use of this privilege is part of a comprehensive auditing policy that can help in detecting issues and can be useful in forensics.</t>
  </si>
  <si>
    <t>To remediate this setting, execute the following SQL statement in either the non multi-tenant or container database, it does NOT need run in the pluggable.
AUDIT GRANT ANY PRIVILEGE;</t>
  </si>
  <si>
    <t>Enable the GRANT ANY PRIVILEGE audit option. One method to achieve the recommended state is to issue the following statement from the SQL command prompt:
AUDIT GRANT ANY PRIVILEGE;</t>
  </si>
  <si>
    <t>ORA12-77</t>
  </si>
  <si>
    <t>Enable 'DROP ANY PROCEDURE' Audit Option</t>
  </si>
  <si>
    <t>The `AUDIT DROP ANY PROCEDURE` command is auditing the dropping of procedures. Enabling the option causes auditing of all such activities.</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</si>
  <si>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AUDIT_OPTION='DROP ANY PROCEDURE';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AUDIT_OPTION='DROP ANY PROCEDURE';
Lack of results implies a finding.</t>
  </si>
  <si>
    <t>All 'DROP ANY PROCEDURE' actions will be logged.</t>
  </si>
  <si>
    <t>The 'DROP ANY PROCEDURE' Audit Option is not enabled.</t>
  </si>
  <si>
    <t>6.1.13</t>
  </si>
  <si>
    <t>Dropping procedures of another user could be part of a privilege escalation exploit and should be audited.</t>
  </si>
  <si>
    <t>To remediate this setting, execute the following SQL statement in either the non multi-tenant or container database, it does NOT need run in the pluggable.
AUDIT DROP ANY PROCEDURE;</t>
  </si>
  <si>
    <t>Enable the DROP ANY PROCEDURE audit option. One method to achieve the recommended state is to issue the following statement from the SQL command prompt:
AUDIT DROP ANY PROCEDURE;</t>
  </si>
  <si>
    <t>ORA12-78</t>
  </si>
  <si>
    <t>Enable 'ALL' Audit Option on 'SYS.AUD$'</t>
  </si>
  <si>
    <t>The logging of attempts to alter the audit trail in the `SYS.AUD$` table (open for read/update/delete/view) will provide a record of any activities that may indicate unauthorized attempts to access the audit trail. Enabling the audit option will cause these activities to be audited.</t>
  </si>
  <si>
    <t>To assess this recommendation, execute the following SQL statement.
SELECT *
FROM CDB_OBJ_AUDIT_OPTS
WHERE OBJECT_NAME='AUD$'
AND ALT='A/A'
AND AUD='A/A'
AND COM='A/A'
AND DEL='A/A'
AND GRA='A/A'
AND IND='A/A'
AND INS='A/A'
AND LOC='A/A'
AND REN='A/A'
AND SEL='A/A'
AND UPD='A/A'
AND FBK='A/A';
Lack of results implies a finding.</t>
  </si>
  <si>
    <t>Any attempts to modify the audit log will be logged.</t>
  </si>
  <si>
    <t xml:space="preserve">The 'ALL' Audit Option on 'SYS.AUD$' is not enabled. </t>
  </si>
  <si>
    <t>6.1.14</t>
  </si>
  <si>
    <t>As the logging of attempts to alter the `SYS.AUD$` table can provide forensic evidence of the initiation of a pattern of unauthorized activities, this logging capability should be enabled.</t>
  </si>
  <si>
    <t>To remediate this setting, execute the following SQL statement in either the non multi-tenant or container database, it does NOT need run in the pluggable.
AUDIT ALL ON SYS.AUD$ BY ACCESS;</t>
  </si>
  <si>
    <t>Enable the ALL audit option on SYS.AUD$. One method to achieve the recommended state is to issue the following statement from the SQL command prompt:
AUDIT ALL ON SYS.AUD$ BY ACCESS;</t>
  </si>
  <si>
    <t>ORA12-79</t>
  </si>
  <si>
    <t>Enable 'PROCEDURE' Audit Option</t>
  </si>
  <si>
    <t>In this statement audit, `PROCEDURE` means any procedure, function, package or library. Enabling this audit option causes any attempt, successful or not, to create or drop any of these types of objects to be audited, regardless of privilege or lack thereof. Java schema objects (sources, classes, and resources) are considered the same as procedures for the purposes of auditing SQL statements.</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</si>
  <si>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AUDIT_OPTION='PROCEDURE';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AUDIT_OPTION='PROCEDURE';
Lack of results implies a finding.</t>
  </si>
  <si>
    <t>All actions associated with the 'PROCEDURE' database object will be logged.</t>
  </si>
  <si>
    <t xml:space="preserve">The 'PROCEDURE' Audit Option is not enabled.  </t>
  </si>
  <si>
    <t>6.1.15</t>
  </si>
  <si>
    <t>Any unauthorized attempts to create or drop a procedure in another's schema should cause concern, whether successful or not. Changes to critical stored code can dramatically change the behavior of the application and produce serious security consequences, including enabling privilege escalation and introducing SQL injection vulnerabilities. Audit records of such changes can be helpful in forensics.</t>
  </si>
  <si>
    <t>To remediate this setting, execute the following SQL statement in either the non multi-tenant or container database, it does NOT need run in the pluggable.
AUDIT PROCEDURE;</t>
  </si>
  <si>
    <t>Enable the PROCEDURE audit option. One method to achieve the recommended state is to issue the following statement from the SQL command prompt:
AUDIT PROCEDURE;</t>
  </si>
  <si>
    <t>ORA12-80</t>
  </si>
  <si>
    <t>Enable 'ALTER SYSTEM' Audit Option</t>
  </si>
  <si>
    <t>`ALTER SYSTEM` allows one to change instance settings, including security settings and auditing options. Additionally, `ALTER SYSTEM` can be used to run operating system commands using undocumented Oracle functionality. Enabling the audit option will audit all attempts to perform `ALTER SYSTEM`, whether successful or not and regardless of whether or not the `ALTER SYSTEM` privilege is held by the user attempting the action.</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</si>
  <si>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AUDIT_OPTION='ALTER SYSTEM';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AUDIT_OPTION='ALTER SYSTEM';
Lack of results implies a finding.</t>
  </si>
  <si>
    <t>All 'ALTER SYSTEM' actions will be logged.</t>
  </si>
  <si>
    <t xml:space="preserve">The 'ALTER SYSTEM' Audit Option is not enabled.  </t>
  </si>
  <si>
    <t>6.1.16</t>
  </si>
  <si>
    <t>Any unauthorized attempt to alter the system should be cause for concern. Alterations outside of some specified maintenance window may be of concern. In forensics, these audit records could be quite useful.</t>
  </si>
  <si>
    <t>To remediate this setting, execute the following SQL statement in either the non multi-tenant or container database, it does NOT need run in the pluggable.
AUDIT ALTER SYSTEM;</t>
  </si>
  <si>
    <t>Enable ALTER SYSTEM Audit Option. One method to achieve the recommended state is to issue the following statement from the SQL command prompt:
AUDIT ALTER SYSTEM;</t>
  </si>
  <si>
    <t>ORA12-81</t>
  </si>
  <si>
    <t>Enable 'TRIGGER' Audit Option</t>
  </si>
  <si>
    <t>A `TRIGGER` may be used to modify `DML` actions or invoke other (recursive) actions when some types of user-initiated actions occur. Enabling this audit option will cause auditing of any attempt, successful or not, to create, drop, enable or disable any schema trigger in any schema regardless of privilege or lack thereof. For enabling and disabling a trigger, it covers both `ALTER TRIGGER` and `ALTER TABLE`.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</si>
  <si>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AUDIT_OPTION='TRIGGER';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AUDIT_OPTION='TRIGGER';
Lack of results implies a finding.</t>
  </si>
  <si>
    <t>All actions associated with the 'TRIGGER' database object will be logged.</t>
  </si>
  <si>
    <t xml:space="preserve">The 'TRIGGER' Audit Option is not enabled.  </t>
  </si>
  <si>
    <t>6.1.17</t>
  </si>
  <si>
    <t>Triggers are often part of schema security, data validation and other critical constraints upon actions and data. A trigger in another schema may be used to escalate privileges, redirect operations, transform data and perform other sorts of perhaps undesired actions. Any unauthorized attempt to create, drop or alter a trigger in another schema may be cause for investigation.</t>
  </si>
  <si>
    <t>To remediate this setting, execute the following SQL statement in either the non multi-tenant or container database, it does NOT need run in the pluggable.
AUDIT TRIGGER;</t>
  </si>
  <si>
    <t>Enable the TRIGGER audit option. One method to achieve the recommended state is to issue the following statement from the SQL command prompt:
AUDIT TRIGGER;</t>
  </si>
  <si>
    <t>ORA12-82</t>
  </si>
  <si>
    <t>Enable 'CREATE SESSION' Audit Option</t>
  </si>
  <si>
    <t>Enabling this audit option will cause auditing of all attempts to connect to the database, whether successful or not, as well as audit session disconnects/logoffs. The commands to audit `SESSION`, `CONNECT` or `CREATE SESSION` all accomplish the same thing - they initiate statement auditing of the connect statement used to create a database session.</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</si>
  <si>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AUDIT_OPTION='CREATE SESSION';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AUDIT_OPTION='CREATE SESSION';
Lack of results implies a finding.</t>
  </si>
  <si>
    <t>All actions associated with the 'CREATE SESSION' database object will be logged.</t>
  </si>
  <si>
    <t xml:space="preserve">The 'CREATE SESSION' Audit Option is not enabled.  </t>
  </si>
  <si>
    <t>HAU21</t>
  </si>
  <si>
    <t>HAU21:  System does not audit all attempts to gain access</t>
  </si>
  <si>
    <t>6.1.18</t>
  </si>
  <si>
    <t>Auditing attempts to connect to the database is basic and mandated by most security initiatives. Any attempt to logon to a locked account, failed attempts to logon to default accounts or an unusually high number of failed logon attempts of any sort, for any user, in a particular time period may indicate an intrusion attempt. In forensics, the logon record may be first in a chain of evidence and contain information found in no other type of audit record for the session. Logon and logoff in the audit trail define the period and duration of the session.</t>
  </si>
  <si>
    <t>To remediate this setting, execute the following SQL statement in either the non multi-tenant or container database, it does NOT need run in the pluggable.
AUDIT SESSION;</t>
  </si>
  <si>
    <t>Enable the CREATE SESSION audit option. One method to achieve the recommended state is to issue the following statement from the SQL command prompt:
AUDIT SESSION;</t>
  </si>
  <si>
    <t>To close this finding, please provide a screenshot showing the CREATE SESSION audit setting with the agency's CAP.</t>
  </si>
  <si>
    <t>ORA18-01</t>
  </si>
  <si>
    <t>To assess this recommendation, use the following example shell command as appropriate for your environment.
For example, on Linux systems:
opatch lsinventory | grep -e "^.*&lt;latest_patch_version_numer&gt;\s*.*$"
For example, on Windows systems:
opatch lsinventory | find "&lt;latest_patch_version_number&gt;"</t>
  </si>
  <si>
    <t>The Oracle installation should be up to date.  Verify with the vendor website.</t>
  </si>
  <si>
    <t xml:space="preserve">Oracle Database 18c EOL is following: 07/30/2021
</t>
  </si>
  <si>
    <t>HSI27:  Critical security patches have not been applied
HSI2:  System patch level is insufficient</t>
  </si>
  <si>
    <t>ORA18-02</t>
  </si>
  <si>
    <t>HAU17:  Audit logs do not capture sufficient auditable events</t>
  </si>
  <si>
    <t>ORA18-03</t>
  </si>
  <si>
    <t>ORA18-04</t>
  </si>
  <si>
    <t>HIA1:  Adequate device identification and authentication is not employed</t>
  </si>
  <si>
    <t>ORA18-05</t>
  </si>
  <si>
    <t>ORA18-06</t>
  </si>
  <si>
    <t>ORA18-07</t>
  </si>
  <si>
    <t>**Non multi-tenant or pluggable database only:**
To assess this recommendation, execute the following SQL statement.
SELECT UPPER(VALUE)
FROM V$SYSTEM_PARAMETER
WHERE UPPER(NAME)='REMOTE_LISTENER' AND VALUE IS NOT NULL;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'REMOTE_LISTENER' AND VALUE IS NOT NULL;
Lack of results implies compliance.</t>
  </si>
  <si>
    <t>ORA18-08</t>
  </si>
  <si>
    <t>ORA18-09</t>
  </si>
  <si>
    <t>ORA18-10</t>
  </si>
  <si>
    <t>ORA18-11</t>
  </si>
  <si>
    <t>ORA18-12</t>
  </si>
  <si>
    <t>ORA18-13</t>
  </si>
  <si>
    <t>The `SEC_PROTOCOL_ERROR_FURTHER_ACTION` setting determines the Oracle server's response to bad/malformed packets received from the client. This setting should have a value of `(DROP,3)`, which will cause a connection to be dropped after three bad/malformed packets.</t>
  </si>
  <si>
    <t>To assess this recommendation, execute the following SQL statement.
SELECT UPPER(VALUE)
FROM V$SYSTEM_PARAMETER
WHERE UPPER(NAME)='SEC_PROTOCOL_ERROR_FURTHER_ACTION';
Ensure `VALUE` is set to `(DROP,3)`.</t>
  </si>
  <si>
    <t>To remediate this setting, execute the following SQL statement.
ALTER SYSTEM SET SEC_PROTOCOL_ERROR_FURTHER_ACTION = '(DROP,3)' SCOPE = SPFILE;</t>
  </si>
  <si>
    <t>ORA18-14</t>
  </si>
  <si>
    <t>ORA18-15</t>
  </si>
  <si>
    <t>ORA18-16</t>
  </si>
  <si>
    <t>**Non multi-tenant or pluggable database only:**
To assess this recommendation, execute the following SQL statement.
SELECT UPPER(VALUE)
FROM V$SYSTEM_PARAMETER
WHERE UPPER(NAME)='SQL92_SECURITY';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'SQL92_SECURITY';</t>
  </si>
  <si>
    <t>ORA18-17</t>
  </si>
  <si>
    <t>To assess this recommendation, execute the following SQL statement.
SELECT A.KSPPINM, B.KSPPSTVL
FROM SYS.X_$KSPPI a, SYS.X_$KSPPCV b
WHERE A.INDX=B.INDX
AND A.KSPPINM LIKE '\_%trace_files_public' escape '\';
A `VALUE` equal to `FALSE` or lack of results implies compliance.
Please note that the assessment SQL relies on `X_$` views which should be created per Appendix 7.
BELOW SQL NO LONGER WORKS FOR Oracle12c FOR UNDOCUMENTED PARAMETERS.
SELECT VALUE
FROM V$SYSTEM_PARAMETER
WHERE NAME='_trace_files_public';</t>
  </si>
  <si>
    <t>ORA18-18</t>
  </si>
  <si>
    <t>ORA18-19</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</si>
  <si>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RESOURCE_NAME='FAILED_LOGIN_ATTEMPTS'),
'UNLIMITED','9999',
P.LIMIT)) &gt; 3 
AND P.RESOURCE_NAME = 'FAILED_LOGIN_ATTEMPTS' 
AND EXISTS ( SELECT 'X' FROM DBA_USERS U WHERE U.PROFILE = P.PROFILE )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RESOURCE_NAME='FAILED_LOGIN_ATTEMPTS'
AND CON_ID = P.CON_ID),
'UNLIMITED','9999',P.LIMIT)) &gt; 3 
AND P.RESOURCE_NAME = 'FAILED_LOGIN_ATTEMPTS' 
AND EXISTS ( SELECT 'X' FROM CDB_USERS U WHERE U.PROFILE = P.PROFILE ) 
ORDER BY CON_ID, PROFILE, RESOURCE_NAME;
Lack of results implies compliance.</t>
  </si>
  <si>
    <t>Changed from 6 to 3</t>
  </si>
  <si>
    <t>Remediate this setting by executing the following SQL statement for each `PROFILE` returned by the audit procedure.
ALTER PROFILE &lt;profile_name&gt; LIMIT FAILED_LOGIN_ATTEMPTS 3;</t>
  </si>
  <si>
    <t>ORA18-20</t>
  </si>
  <si>
    <t>The `PASSWORD_LOCK_TIME` setting determines how many days must pass for the user's account to be unlocked after the set number of failed login attempts has occurred. The suggested value for this is 15 minutes.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</si>
  <si>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RESOURCE_NAME='PASSWORD_LOCK_TIME'),
'UNLIMITED','9999',
P.LIMIT)) &lt; 0.0104 
AND P.RESOURCE_NAME = 'PASSWORD_LOCK_TIME'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0.0104,(SELECT NAME FROM V$DATABASE),
(SELECT NAME FROM V$PDBS B
WHERE P.CON_ID = B.CON_ID)) DATABASE
FROM CDB_PROFILES P
WHERE TO_NUMBER(DECODE(P.LIMIT,
'DEFAULT',(SELECT DECODE(LIMIT,'UNLIMITED',9999,LIMIT) 
FROM CDB_PROFILES 
WHERE PROFILE='DEFAULT' 
AND RESOURCE_NAME='PASSWORD_LOCK_TIME'
AND CON_ID = P.CON_ID),
'UNLIMITED','9999',P.LIMIT)) &lt; 0.0104 
AND P.RESOURCE_NAME = 'PASSWORD_LOCK_TIME' 
AND EXISTS ( SELECT 'X' FROM CDB_USERS U WHERE U.PROFILE = P.PROFILE )
ORDER BY CON_ID, PROFILE, RESOURCE_NAME;
Lack of results implies compliance.</t>
  </si>
  <si>
    <t>ORA18-21</t>
  </si>
  <si>
    <t>ORA18-22</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</si>
  <si>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RESOURCE_NAME='PASSWORD_REUSE_MAX'),
'UNLIMITED','9999',P.LIMIT)) &lt; 24 AND 
P.RESOURCE_NAME = 'PASSWORD_REUSE_MAX'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RESOURCE_NAME='PASSWORD_REUSE_MAX'
AND CON_ID = P.CON_ID),
'UNLIMITED','9999',P.LIMIT)) &lt; 24 
AND P.RESOURCE_NAME = 'PASSWORD_REUSE_MAX' 
AND EXISTS ( SELECT 'X' FROM CDB_USERS U WHERE U.PROFILE = P.PROFILE ) 
ORDER BY CON_ID, PROFILE, RESOURCE_NAME;
Lack of results implies compliance.</t>
  </si>
  <si>
    <t>Remediate this setting by executing the following SQL statement for each `PROFILE` returned by the audit procedure.
ALTER PROFILE &lt;profile_name&gt; LIMIT PASSWORD_REUSE_MAX 24;</t>
  </si>
  <si>
    <t>ORA18-23</t>
  </si>
  <si>
    <t>Remediate this setting by executing the following SQL statement for each `PROFILE` returned by the audit procedure.
ALTER PROFILE &lt;profile_name&gt; LIMIT PASSWORD_REUSE_TIME 365;</t>
  </si>
  <si>
    <t>ORA18-24</t>
  </si>
  <si>
    <t>The `PASSWORD_GRACE_TIME` setting determines how many days can pass after the user's password expires before the user's login capability is automatically locked out. The suggested value for this is zero days.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</si>
  <si>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RESOURCE_NAME='PASSWORD_GRACE_TIME'),
 'UNLIMITED','9999',P.LIMIT)) &gt; 0 AND 
 P.RESOURCE_NAME = 'PASSWORD_GRACE_TIME'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RESOURCE_NAME='PASSWORD_GRACE_TIME'
AND CON_ID = P.CON_ID),
'UNLIMITED','9999',P.LIMIT)) &gt; 0 
AND P.RESOURCE_NAME = 'PASSWORD_GRACE_TIME'
AND EXISTS ( SELECT 'X' FROM CDB_USERS U WHERE U.PROFILE = P.PROFILE ) 
ORDER BY CON_ID, PROFILE, RESOURCE_NAME;
Lack of results implies compliance.</t>
  </si>
  <si>
    <t>Note: Deviation from CIS benchmark of 5.  IRS Requires the value for this setting to be 0.</t>
  </si>
  <si>
    <t>ORA18-25</t>
  </si>
  <si>
    <t>**Non multi-tenant or pluggable database only:**
To assess this recommendation, execute the following SQL statement.
SELECT P.PROFILE, P.RESOURCE_NAME, P.LIMIT
FROM DBA_PROFILES P
WHERE DECODE(P.LIMIT, 
'DEFAULT',(SELECT LIMIT 
FROM DBA_PROFILES 
WHERE PROFILE='DEFAULT' 
AND RESOURCE_NAME = P.RESOURCE_NAME),
LIMIT) = 'NULL'
AND P.RESOURCE_NAME = 'PASSWORD_VERIFY_FUNCTION'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DECODE(P.LIMIT,
'DEFAULT',(SELECT LIMIT 
FROM CDB_PROFILES 
WHERE PROFILE='DEFAULT' 
AND RESOURCE_NAME = P.RESOURCE_NAME
AND CON_ID = P.CON_ID),
LIMIT) = 'NULL'
AND P.RESOURCE_NAME = 'PASSWORD_VERIFY_FUNCTION' 
AND EXISTS ( SELECT 'X' 
FROM CDB_USERS U 
WHERE U.PROFILE = P.PROFILE ) 
ORDER BY CON_ID, PROFILE, RESOURCE_NAME;
Lack of results implies compliance.</t>
  </si>
  <si>
    <t>Through Oracle database profiles, password complexity rules (mixed cases with digits and special characters), blocking of simple combinations, and enforcing change/history settings can potentially thwart unauthorized logins by an unauthorized user.</t>
  </si>
  <si>
    <t>ORA18-26</t>
  </si>
  <si>
    <t>The SESSIONS_PER_USER setting determines the maximum number of user sessions that are allowed to be open concurrently. The suggested value for this is 10 or less.</t>
  </si>
  <si>
    <t>ORA18-27</t>
  </si>
  <si>
    <t>**Non multi-tenant or pluggable database only:**
To assess this recommendation, execute the following SQL statement.
SELECT P.PROFILE, P.RESOURCE_NAME, P.LIMIT
FROM DBA_PROFILES P
WHERE TO_NUMBER(DECODE(P.LIMIT,'DEFAULT',(SELECT DISTINCT DECODE(LIMIT,'UNLIMITED',9999,LIMIT) 
FROM DBA_PROFILES 
WHERE PROFILE='DEFAULT' 
AND RESOURCE_NAME='INACTIVE_ACCOUNT_TIME'),
'UNLIMITED','9999',
P.LIMIT)) &gt; 120
AND P.RESOURCE_NAME = 'INACTIVE_ACCOUNT_TIME' 
AND EXISTS ( SELECT 'X' FROM DBA_USERS U WHERE U.PROFILE = P.PROFILE );
**Multi-tenant in the container database:**
This query will also give you the name of the CDB/PDB that has the issue. To assess this recommendation, execute the following SQL statement.
SELECT DISTINCT P.PROFILE, P.RESOURCE_NAME, P.LIMIT,
DECODE (P.CON_ID,0,(SELECT NAME FROM V$DATABASE),
1,(SELECT NAME FROM V$DATABASE),
(SELECT NAME FROM V$PDBS B
WHERE P.CON_ID = B.CON_ID)) DATABASE
FROM CDB_PROFILES P
WHERE TO_NUMBER(DECODE(P.LIMIT,
'DEFAULT',(SELECT DISTINCT DECODE(LIMIT,'UNLIMITED',9999,LIMIT) 
FROM CDB_PROFILES 
WHERE PROFILE='DEFAULT' 
AND RESOURCE_NAME='INACTIVE_ACCOUNT_TIME'
AND CON_ID = P.CON_ID),
'UNLIMITED','9999',
P.LIMIT)) &gt; 120 
AND P.RESOURCE_NAME = 'INACTIVE_ACCOUNT_TIME' 
AND EXISTS ( SELECT 'X' FROM CDB_USERS U WHERE U.PROFILE = P.PROFILE );
Lack of results implies compliance.</t>
  </si>
  <si>
    <t>To remediate this setting, execute the following SQL statement for each `PROFILE` returned by the audit procedure.
ALTER PROFILE &lt;profile_name&gt; LIMIT INACTIVE_ACCOUNT_TIME 120;</t>
  </si>
  <si>
    <t>ORA18-28</t>
  </si>
  <si>
    <t>**Non multi-tenant or pluggable database only:**
To assess this recommendation, execute the following SQL statement.
SELECT DISTINCT A.USERNAME
FROM DBA_USERS_WITH_DEFPWD A, DBA_USERS B
WHERE A.USERNAME = B.USERNAME 
AND B.ACCOUNT_STATUS = 'OPEN';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CDB_USERS_WITH_DEFPWD A, CDB_USERS C
WHERE A.USERNAME = C.USERNAME 
AND C.ACCOUNT_STATUS = 'OPEN';
Lack of results implies compliance.
The view called `CDB_USERS_WITH_DEFPWD and DBA_USERS_WITH_DEFPWD` shows a list of all database users making use of default passwords. Lack of results implies compliance.
**Note:** Per Oracle Support Document 2173962.1, "after creation of a new...database, the `SYS` and `SYSTEM` accounts [may be] listed in `DBA_USERS_WITH_DEFPWD` even though the accounts were created with non-default passwords. Setting the same passwords again with `ALTER USER` correctly recognizes that the accounts do not have default passwords."</t>
  </si>
  <si>
    <t>To remediate this setting, execute the following SQL statement, keeping in mind if this is granted in both container and pluggable database, you must connect to both places to revoke.
- Manually issue the following SQL statement for each USERNAME returned in the Audit Procedure:
- Execute the following SQL script to assign a randomly generated password to each account using a default password: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</si>
  <si>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ORA18-29</t>
  </si>
  <si>
    <t>To remediate this setting, execute the following SQL statement, keeping in mind if this is granted in both container and pluggable database, you must connect to both places to run the drop script.
$ORACLE_HOME/demo/schema/drop_sch.sql
Then, execute the following SQL statement.
DROP USER SCOTT CASCADE; (using SCOTT as an example)
**Note:** The `recyclebin` is not set to `OFF` within the default drop script, which means that the data will still be present in your environment until the `recyclebin` is emptied.</t>
  </si>
  <si>
    <t>ORA18-30</t>
  </si>
  <si>
    <t>ORA18-31</t>
  </si>
  <si>
    <t>ORA18-32</t>
  </si>
  <si>
    <t>To remediate this setting, execute the following SQL statement, keeping in mind if this is granted in both container and pluggable database, you must connect to both places to revoke.
DROP TABLE SYS.USER$MIG;</t>
  </si>
  <si>
    <t>ORA18-33</t>
  </si>
  <si>
    <t>ORA18-34</t>
  </si>
  <si>
    <t>ORA18-35</t>
  </si>
  <si>
    <t>ORA18-36</t>
  </si>
  <si>
    <t>ORA18-37</t>
  </si>
  <si>
    <t>ORA18-38</t>
  </si>
  <si>
    <t>ORA18-39</t>
  </si>
  <si>
    <t>ORA18-40</t>
  </si>
  <si>
    <t>The packages described in this control are not granted to `PUBLIC` by default ("Non-default" packages). These packages should not be granted to `PUBLIC`. 
- The Oracle database `DBMS_BACKUP_RESTORE` package is used for applying PL/SQL commands to the native `RMAN` sequences. 
- The Oracle database `DBMS_FILE_TRANSFER` package allows a user to transfer files from one database server to another. 
- The Oracle database `DBMS_SYS_SQL`,`DBMS_REPCAT_SQL_UTL`, `INITJVMAUX`, `DBMS_AQADM_SYS`, `DBMS_STREAMS_RPC`, `DBMS_PRVTAQIM`, `LTADM` and `DBMS_IJOB` packages are shipped as undocumented.</t>
  </si>
  <si>
    <t>**Non multi-tenant or pluggable database only:**
To assess this recommendation, execute the following SQL statement.
SELECT TABLE_NAME, PRIVILEGE, GRANTEE
FROM DBA_TAB_PRIVS
WHERE GRANTEE='PUBLIC'
AND PRIVILEGE='EXECUTE'
AND TABLE_NAME IN ('DBMS_BACKUP_RESTORE','DBMS_FILE_TRANSFER','DBMS_SYS_SQL','DBMS_REPCAT_SQL_UTL','INITJVMAUX',
'DBMS_AQADM_SYS','DBMS_STREAMS_RPC','DBMS_PRVTAQIM','LTADM',
'DBMS_IJOB','DBMS_PDB_EXEC_SQL');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('DBMS_BACKUP_RESTORE','DBMS_FILE_TRANSFER','DBMS_SYS_SQL','DBMS_REPCAT_SQL_UTL','INITJVMAUX',
'DBMS_AQADM_SYS','DBMS_STREAMS_RPC','DBMS_PRVTAQIM','LTADM',
'DBMS_IJOB','DBMS_PDB_EXEC_SQL')
ORDER BY CON_ID, TABLE_NAME;
Lack of results implies compliance.</t>
  </si>
  <si>
    <t>As described below, these "non-default" group of PL/SQL packages, which are not granted to `PUBLIC` by default, packages should not be granted to `PUBLIC`.
- The `DBMS_BACKUP_RESTORE` package can allow access to OS files.
- The `DBMS_FILE_TRANSFER` package could allow to transfer files from one database server to another without authorization to do so.
- The `DBMS_SYS_SQL` package could allow a user to run code as a different user without entering valid credentials.
- The `DBMS_REPCAT_SQL_UTL` package could allow an unauthorized user to run SQL commands as user `SYS`.
- The `INITJVMAUX` package could allow an unauthorized user to run SQL commands as user `SYS`.
- The `DBMS_AQADM_SYS` package could allow an unauthorized user to run SQL commands as user `SYS`.
- The `DBMS_STREAMS_RPC` package could allow an unauthorized user to run SQL commands as user `SYS`.
- The `DBMS_PRVTAQIM` package could allow an unauthorized user to escalate privileges because any SQL statements could be executed as user `SYS`.
- The `LTADM` package could allow an unauthorized user to run any SQL command as user `SYS`. It allows privilege escalation if granted to unprivileged users.
- The `DBMS_IJOB` package could allow an attacker to change identities by using a different username to execute a database job. It allows a user to run database jobs in the context of another user.</t>
  </si>
  <si>
    <t xml:space="preserve">To remediate this setting, execute the following SQL statement, keeping in mind if this is granted in both container and pluggable database, you must connect to both places to revoke.
REVOKE EXECUTE ON DBMS_BACKUP_RESTORE FROM PUBLIC;
REVOKE EXECUTE ON DBMS_FILE_TRANSFER FROM PUBLIC;
REVOKE EXECUTE ON DBMS_SYS_SQL FROM PUBLIC;
REVOKE EXECUTE ON DBMS_REPCAT_SQL_UTL FROM PUBLIC;
REVOKE EXECUTE ON INITJVMAUX FROM PUBLIC;
REVOKE EXECUTE ON DBMS_AQADM_SYS FROM PUBLIC;
REVOKE EXECUTE ON DBMS_STREAMS_RPC FROM PUBLIC;
REVOKE EXECUTE ON DBMS_PRVTAQIM FROM PUBLIC; 
REVOKE EXECUTE ON LTADM FROM PUBLIC; 
REVOKE EXECUTE ON DBMS_IJOB FROM PUBLIC; 
REVOKE EXECUTE ON DBMS_PDB_EXEC_SQL FROM PUBLIC; </t>
  </si>
  <si>
    <t>ORA18-41</t>
  </si>
  <si>
    <t>ORA18-42</t>
  </si>
  <si>
    <t>ORA18-43</t>
  </si>
  <si>
    <t>ORA18-44</t>
  </si>
  <si>
    <t>ORA18-45</t>
  </si>
  <si>
    <t>ORA18-46</t>
  </si>
  <si>
    <t>ORA18-47</t>
  </si>
  <si>
    <t>ORA18-48</t>
  </si>
  <si>
    <t>ORA18-49</t>
  </si>
  <si>
    <t>ORA18-50</t>
  </si>
  <si>
    <t>ORA18-51</t>
  </si>
  <si>
    <t>To remediate this setting, execute the following SQL statement, keeping in mind if this is granted in both container and pluggable database, you must connect to both places to revoke.
REVOKE EXEMPT ACCESS POLICY FROM &lt;grantee&gt;;</t>
  </si>
  <si>
    <t>ORA18-52</t>
  </si>
  <si>
    <t>ORA18-53</t>
  </si>
  <si>
    <t>ORA18-54</t>
  </si>
  <si>
    <t>ORA18-55</t>
  </si>
  <si>
    <t>ORA18-56</t>
  </si>
  <si>
    <t>ORA18-57</t>
  </si>
  <si>
    <t>ORA18-58</t>
  </si>
  <si>
    <t>ORA18-59</t>
  </si>
  <si>
    <t>ORA18-60</t>
  </si>
  <si>
    <t>To remediate this setting, execute the following SQL statement, keeping in mind if this is granted in both container and pluggable database, you must connect to both places to revoke.
REVOKE SELECT_CATALOG_ROLE FROM &lt;grantee&gt;;</t>
  </si>
  <si>
    <t>ORA18-61</t>
  </si>
  <si>
    <t>ORA18-62</t>
  </si>
  <si>
    <t>ORA18-63</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</si>
  <si>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AUDIT_OPTION='USER';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AUDIT_OPTION='USER';
Lack of results implies a finding.</t>
  </si>
  <si>
    <t>ORA18-64</t>
  </si>
  <si>
    <t>ORA18-65</t>
  </si>
  <si>
    <t>ORA18-66</t>
  </si>
  <si>
    <t>ORA18-67</t>
  </si>
  <si>
    <t>ORA18-68</t>
  </si>
  <si>
    <t>ORA18-69</t>
  </si>
  <si>
    <t>ORA18-70</t>
  </si>
  <si>
    <t>ORA18-71</t>
  </si>
  <si>
    <t>ORA18-72</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</si>
  <si>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AUDIT_OPTION='SELECT ANY DICTIONARY';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AUDIT_OPTION='SELECT ANY DICTIONARY';
Lack of results implies a finding.</t>
  </si>
  <si>
    <t>ORA18-73</t>
  </si>
  <si>
    <t>ORA18-74</t>
  </si>
  <si>
    <t>ORA18-75</t>
  </si>
  <si>
    <t>ORA18-76</t>
  </si>
  <si>
    <t>ORA18-77</t>
  </si>
  <si>
    <t>ORA18-78</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</si>
  <si>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AUDIT_OPTION='ALTER SYSTEM';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AUDIT_OPTION='ALTER SYSTEM';
Lack of results implies a finding.</t>
  </si>
  <si>
    <t>ORA18-79</t>
  </si>
  <si>
    <t>ORA18-80</t>
  </si>
  <si>
    <t xml:space="preserve">Remediation Statement (Internal Use Only)         </t>
  </si>
  <si>
    <t>ORA19-01</t>
  </si>
  <si>
    <t xml:space="preserve">To assess this recommendation, use the following example shell command as appropriate for your environment.
For example, on Linux systems:
opatch lsinventory | grep -e "^.*&lt;latest_patch_version_numer&gt;\s*.*$"
For example, on Windows systems:
opatch lsinventory | find "&lt;latest_patch_version_number&gt;"
</t>
  </si>
  <si>
    <t>The Oracle 19c instance does not have a current version or the latest security patches installed.</t>
  </si>
  <si>
    <t>Oracle Database 19c EOL is following:
04/30/2024</t>
  </si>
  <si>
    <t>ORA19-02</t>
  </si>
  <si>
    <t xml:space="preserve">To remediate this setting, execute the following SQL statement and restart the instance.
ALTER SYSTEM SET AUDIT_SYS_OPERATIONS = TRUE SCOPE=SPFILE;
</t>
  </si>
  <si>
    <t>ORA19-03</t>
  </si>
  <si>
    <t xml:space="preserve">To remediate this setting, execute one of the following SQL statements and restart the instance.
ALTER SYSTEM SET AUDIT_TRAIL = DB, EXTENDED SCOPE = SPFILE;
ALTER SYSTEM SET AUDIT_TRAIL = OS SCOPE = SPFILE;
ALTER SYSTEM SET AUDIT_TRAIL = XML, EXTENDED SCOPE = SPFILE;
ALTER SYSTEM SET AUDIT_TRAIL = DB SCOPE = SPFILE;
ALTER SYSTEM SET AUDIT_TRAIL = XML SCOPE = SPFILE;
</t>
  </si>
  <si>
    <t>ORA19-04</t>
  </si>
  <si>
    <t xml:space="preserve">To remediate this setting, execute the following SQL statement.
ALTER SYSTEM SET GLOBAL_NAMES = TRUE SCOPE = SPFILE;
</t>
  </si>
  <si>
    <t>ORA19-05</t>
  </si>
  <si>
    <t>**Non multi-tenant or pluggable database only:**
To assess this recommendation, execute the following SQL statement.
SELECT UPPER(VALUE)
FROM V$SYSTEM_PARAMETER
WHERE UPPER(NAME)='OS_ROLES';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'OS_ROLES';
Ensure `VALUE` is set to `FALSE`.</t>
  </si>
  <si>
    <t xml:space="preserve">To remediate this setting, execute the following SQL statement.
ALTER SYSTEM SET OS_ROLES = FALSE SCOPE = SPFILE;
</t>
  </si>
  <si>
    <t>ORA19-06</t>
  </si>
  <si>
    <t>**Non multi-tenant or pluggable database only:**
To assess this recommendation, execute the following SQL statement.
SELECT UPPER(VALUE)
FROM V$SYSTEM_PARAMETER
WHERE UPPER(NAME)='REMOTE_LISTENER' AND VALUE IS NOT NULL;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'REMOTE_LISTENER' AND VALUE IS NOT NULL;
Lack of results implies compliance.</t>
  </si>
  <si>
    <t xml:space="preserve">To remediate this setting, execute the following SQL statement.
ALTER SYSTEM SET REMOTE_LISTENER = '' SCOPE = SPFILE;
</t>
  </si>
  <si>
    <t>ORA19-07</t>
  </si>
  <si>
    <t xml:space="preserve">To remediate this setting, execute the following SQL statement.
ALTER SYSTEM SET REMOTE_LOGIN_PASSWORDFILE = 'NONE' SCOPE = SPFILE;
</t>
  </si>
  <si>
    <t>ORA19-08</t>
  </si>
  <si>
    <t xml:space="preserve">To remediate this setting, execute the following SQL statement.
ALTER SYSTEM SET REMOTE_OS_AUTHENT = FALSE SCOPE = SPFILE;
</t>
  </si>
  <si>
    <t>ORA19-09</t>
  </si>
  <si>
    <t xml:space="preserve">To remediate this setting, execute the following SQL statement.
ALTER SYSTEM SET REMOTE_OS_ROLES = FALSE SCOPE = SPFILE;
</t>
  </si>
  <si>
    <t>ORA19-10</t>
  </si>
  <si>
    <t xml:space="preserve">To remediate this setting, execute the following SQL statement.
ALTER SYSTEM SET SEC_CASE_SENSITIVE_LOGON = TRUE SCOPE = SPFILE;
</t>
  </si>
  <si>
    <t>ORA19-11</t>
  </si>
  <si>
    <t xml:space="preserve">To remediate this setting, execute the following SQL statement.
ALTER SYSTEM SET SEC_MAX_FAILED_LOGIN_ATTEMPTS = 3 SCOPE = SPFILE;
</t>
  </si>
  <si>
    <t>ORA19-12</t>
  </si>
  <si>
    <t xml:space="preserve">To remediate this setting, execute the following SQL statement.
ALTER SYSTEM SET SEC_PROTOCOL_ERROR_FURTHER_ACTION = '(DROP,3)' SCOPE = SPFILE;
</t>
  </si>
  <si>
    <t>ORA19-13</t>
  </si>
  <si>
    <t>UTL_FILE_DIR is deprecated in 11g but usable. Oracle recommends the CREATE DIRECTORY feature instead of UTL_FILE_DIR for directory access verification.</t>
  </si>
  <si>
    <t xml:space="preserve">To remediate this setting, execute the following SQL statement.
ALTER SYSTEM SET SEC_PROTOCOL_ERROR_TRACE_ACTION=LOG SCOPE = SPFILE;
</t>
  </si>
  <si>
    <t>ORA19-14</t>
  </si>
  <si>
    <t xml:space="preserve">To remediate this setting, execute the following SQL statement.
ALTER SYSTEM SET SEC_RETURN_SERVER_RELEASE_BANNER = FALSE SCOPE = SPFILE;
</t>
  </si>
  <si>
    <t>ORA19-15</t>
  </si>
  <si>
    <t xml:space="preserve">To remediate this setting, execute the following SQL statement.
ALTER SYSTEM SET SQL92_SECURITY = TRUE SCOPE = SPFILE;
</t>
  </si>
  <si>
    <t>ORA19-16</t>
  </si>
  <si>
    <t xml:space="preserve">To remediate this setting, execute the following SQL statement.
ALTER SYSTEM SET "_trace_files_public" = FALSE SCOPE = SPFILE;
</t>
  </si>
  <si>
    <t>ORA19-17</t>
  </si>
  <si>
    <t xml:space="preserve">To remediate this setting, execute the following SQL statement.
ALTER SYSTEM SET RESOURCE_LIMIT = TRUE SCOPE = SPFILE;
</t>
  </si>
  <si>
    <t>ORA19-18</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</si>
  <si>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RESOURCE_NAME='FAILED_LOGIN_ATTEMPTS'),
'UNLIMITED','9999',
P.LIMIT)) &gt; 3 
AND P.RESOURCE_NAME = 'FAILED_LOGIN_ATTEMPTS' 
AND EXISTS ( SELECT 'X' FROM DBA_USERS U WHERE U.PROFILE = P.PROFILE )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RESOURCE_NAME='FAILED_LOGIN_ATTEMPTS'
AND CON_ID = P.CON_ID),
'UNLIMITED','9999',P.LIMIT)) &gt; 3 
AND P.RESOURCE_NAME = 'FAILED_LOGIN_ATTEMPTS' 
AND EXISTS ( SELECT 'X' FROM CDB_USERS U WHERE U.PROFILE = P.PROFILE ) 
ORDER BY CON_ID, PROFILE, RESOURCE_NAME;
Lack of results implies compliance.</t>
  </si>
  <si>
    <t>Changed from 5 to 3</t>
  </si>
  <si>
    <t xml:space="preserve">Remediate this setting by executing the following SQL statement for each `PROFILE` returned by the audit procedure.
ALTER PROFILE &lt;profile_name&gt; LIMIT FAILED_LOGIN_ATTEMPTS 3;
</t>
  </si>
  <si>
    <t>ORA19-19</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</si>
  <si>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RESOURCE_NAME='PASSWORD_LOCK_TIME'),
'UNLIMITED','9999',
P.LIMIT)) &lt; 0.0104 
AND P.RESOURCE_NAME = 'PASSWORD_LOCK_TIME'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0.0104,(SELECT NAME FROM V$DATABASE),
(SELECT NAME FROM V$PDBS B
WHERE P.CON_ID = B.CON_ID)) DATABASE
FROM CDB_PROFILES P
WHERE TO_NUMBER(DECODE(P.LIMIT,
'DEFAULT',(SELECT DECODE(LIMIT,'UNLIMITED',9999,LIMIT)  
FROM CDB_PROFILES 
WHERE PROFILE='DEFAULT' 
AND RESOURCE_NAME='PASSWORD_LOCK_TIME'
AND CON_ID = P.CON_ID),
'UNLIMITED','9999',P.LIMIT)) &lt; 0.0104 
AND P.RESOURCE_NAME = 'PASSWORD_LOCK_TIME' 
AND EXISTS ( SELECT 'X' FROM CDB_USERS U WHERE U.PROFILE = P.PROFILE )
ORDER BY CON_ID, PROFILE, RESOURCE_NAME;
Lack of results implies compliance.</t>
  </si>
  <si>
    <t>ORA19-20</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</si>
  <si>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RESOURCE_NAME='PASSWORD_LIFE_TIME'),
'UNLIMITED','9999',P.LIMIT)) &gt; 90 AND 
P.RESOURCE_NAME = 'PASSWORD_LIFE_TIME'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RESOURCE_NAME='PASSWORD_LIFE_TIME' AND CON_ID = P.CON_ID),
'UNLIMITED','9999',
P.LIMIT)) &gt; 90 
AND P.RESOURCE_NAME = 'PASSWORD_LIFE_TIME' 
AND EXISTS ( SELECT 'X' FROM CDB_USERS U WHERE U.PROFILE = P.PROFILE ) 
ORDER BY CON_ID, PROFILE, RESOURCE_NAME;
Lack of results implies compliance.</t>
  </si>
  <si>
    <t xml:space="preserve">Set the PASSWORD_LIFE_TIME parameter to less than or equal to 90 for normal users, and Privilege Accounts. One method to achieve the recommended state is to issue the following from a SQL command prompt for each profile:
ALTER PROFILE &lt;profile_name&gt; LIMIT PASSWORD_LIFE_TIME 90;
</t>
  </si>
  <si>
    <t>ORA19-21</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</si>
  <si>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RESOURCE_NAME='PASSWORD_REUSE_MAX'),
'UNLIMITED','9999',P.LIMIT)) &lt; 24 AND 
P.RESOURCE_NAME = 'PASSWORD_REUSE_MAX'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RESOURCE_NAME='PASSWORD_REUSE_MAX'
AND CON_ID = P.CON_ID),
'UNLIMITED','9999',P.LIMIT)) &lt; 24 
AND P.RESOURCE_NAME = 'PASSWORD_REUSE_MAX' 
AND EXISTS ( SELECT 'X' FROM CDB_USERS U WHERE U.PROFILE = P.PROFILE ) 
ORDER BY CON_ID, PROFILE, RESOURCE_NAME;
Lack of results implies compliance.</t>
  </si>
  <si>
    <t xml:space="preserve">Remediate this setting by executing the following SQL statement for each `PROFILE` returned by the audit procedure.
ALTER PROFILE &lt;profile_name&gt; LIMIT PASSWORD_REUSE_MAX 24;
</t>
  </si>
  <si>
    <t>ORA19-22</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</si>
  <si>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RESOURCE_NAME='PASSWORD_REUSE_TIME'),
'UNLIMITED','9999',P.LIMIT)) &lt; 365 AND 
P.RESOURCE_NAME = 'PASSWORD_REUSE_TIME'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RESOURCE_NAME='PASSWORD_REUSE_TIME'
AND CON_ID = P.CON_ID),
'UNLIMITED','9999',P.LIMIT)) &lt; 365 
AND P.RESOURCE_NAME = 'PASSWORD_REUSE_TIME' 
AND EXISTS ( SELECT 'X' FROM CDB_USERS U WHERE U.PROFILE = P.PROFILE ) 
ORDER BY CON_ID, PROFILE, RESOURCE_NAME;
Lack of results implies compliance.</t>
  </si>
  <si>
    <t xml:space="preserve">Remediate this setting by executing the following SQL statement for each `PROFILE` returned by the audit procedure.
ALTER PROFILE &lt;profile_name&gt; LIMIT PASSWORD_REUSE_TIME 365;
</t>
  </si>
  <si>
    <t>Set 'PASSWORD_REUSE_TIME' to Greater than or Equal to 356. One method to achieve the recommended state is to issue the following from a SQL command prompt for each profile:
ALTER PROFILE &lt;profile_name&gt; LIMIT PASSWORD_REUSE_TIME 365;</t>
  </si>
  <si>
    <t>ORA19-23</t>
  </si>
  <si>
    <t>The `PASSWORD_GRACE_TIME` setting determines how many days can pass after the user's password expires before the user's login capability is automatically locked out. The suggested value for this is Zero days.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</si>
  <si>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RESOURCE_NAME='PASSWORD_GRACE_TIME'),
'UNLIMITED','9999',P.LIMIT)) &gt; 0 AND 
P.RESOURCE_NAME = 'PASSWORD_GRACE_TIME'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RESOURCE_NAME='PASSWORD_GRACE_TIME'
AND CON_ID = P.CON_ID),
'UNLIMITED','9999',P.LIMIT)) &gt; 0 
AND P.RESOURCE_NAME = 'PASSWORD_GRACE_TIME'
AND EXISTS ( SELECT 'X' FROM CDB_USERS U WHERE U.PROFILE = P.PROFILE ) 
ORDER BY CON_ID, PROFILE, RESOURCE_NAME;
Lack of results implies compliance.</t>
  </si>
  <si>
    <t xml:space="preserve">Remediate this setting by executing the following SQL statement for each `PROFILE` returned by the audit procedure.
ALTER PROFILE &lt;profile_name&gt; LIMIT PASSWORD_GRACE_TIME 0;
</t>
  </si>
  <si>
    <t>ORA19-24</t>
  </si>
  <si>
    <t>**Non multi-tenant or pluggable database only:**
To assess this recommendation, execute the following SQL statement.
SELECT P.PROFILE, P.RESOURCE_NAME, P.LIMIT
FROM DBA_PROFILES P
WHERE DECODE(P.LIMIT,
'DEFAULT',(SELECT LIMIT 
FROM DBA_PROFILES 
WHERE PROFILE='DEFAULT' 
AND RESOURCE_NAME = P.RESOURCE_NAME),
LIMIT) = 'NULL'
AND P.RESOURCE_NAME = 'PASSWORD_VERIFY_FUNCTION'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DECODE(P.LIMIT,
'DEFAULT',(SELECT LIMIT 
FROM CDB_PROFILES  
WHERE PROFILE='DEFAULT' 
AND RESOURCE_NAME 
P.RESOURCE_NAME
AND CON_ID = P.CON_ID),
LIMIT) = 'NULL'
AND P.RESOURCE_NAME = 'PASSWORD_VERIFY_FUNCTION' 
AND EXISTS ( SELECT 'X' 
FROM CDB_USERS U 
WHERE U.PROFILE = P.PROFILE ) 
ORDER BY CON_ID, PROFILE, RESOURCE_NAME;
Lack of results implies compliance.</t>
  </si>
  <si>
    <t>ORA19-25</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</si>
  <si>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RESOURCE_NAME='SESSIONS_PER_USER'),
'UNLIMITED','9999',P.LIMIT)) &gt; 10 
AND P.RESOURCE_NAME = 'SESSIONS_PER_USER'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RESOURCE_NAME='SESSIONS_PER_USER'
AND CON_ID = P.CON_ID),
'UNLIMITED','9999',P.LIMIT)) &gt; 10 
AND P.RESOURCE_NAME = 'SESSIONS_PER_USER' 
AND EXISTS ( SELECT 'X' FROM CDB_USERS U WHERE U.PROFILE = P.PROFILE ) 
ORDER BY CON_ID, PROFILE, RESOURCE_NAME;
Lack of results implies compliance.</t>
  </si>
  <si>
    <t>ORA19-26</t>
  </si>
  <si>
    <t>**Non multi-tenant or pluggable database only:**
To assess this recommendation, execute the following SQL statement.
SELECT P.PROFILE, P.RESOURCE_NAME, P.LIMIT
FROM DBA_PROFILES P
WHERE TO_NUMBER(DECODE(P.LIMIT,'DEFAULT',(SELECT DISTINCT DECODE(LIMIT,'UNLIMITED',9999,LIMIT) 
FROM DBA_PROFILES 
WHERE PROFILE='DEFAULT' 
AND RESOURCE_NAME='INACTIVE_ACCOUNT_TIME'),
'UNLIMITED','9999',
P.LIMIT)) &gt; 120
AND P.RESOURCE_NAME = 'INACTIVE_ACCOUNT_TIME' 
AND EXISTS ( SELECT 'X' FROM DBA_USERS U WHERE U.PROFILE = P.PROFILE );
**Multi-tenant in the container database:**
This query will also give you the name of the CDB/PDB that has the issue. To assess this recommendation, execute the following SQL statement.
SELECT DISTINCT P.PROFILE, P.RESOURCE_NAME, P.LIMIT,
DECODE (P.CON_ID,0,(SELECT NAME FROM V$DATABASE),
1,(SELECT NAME FROM V$DATABASE), (SELECT NAME FROM V$PDBS B
WHERE P.CON_ID = B.CON_ID)) DATABASE
FROM CDB_PROFILES P
WHERE TO_NUMBER(DECODE(P.LIMIT,
'DEFAULT',(SELECT DISTINCT DECODE(LIMIT,'UNLIMITED',9999,LIMIT) 
FROM CDB_PROFILES 
WHERE PROFILE='DEFAULT' 
AND RESOURCE_NAME='INACTIVE_ACCOUNT_TIME'
AND CON_ID = P.CON_ID),
'UNLIMITED','9999',
P.LIMIT)) &gt; 120 
AND P.RESOURCE_NAME = 'INACTIVE_ACCOUNT_TIME' 
AND EXISTS ( SELECT 'X' FROM CDB_USERS U WHERE U.PROFILE = P.PROFILE );
Lack of results implies compliance.</t>
  </si>
  <si>
    <t>ORA19-27</t>
  </si>
  <si>
    <t>**Non multi-tenant or pluggable database only:**
To assess this recommendation, execute the following SQL statement.
SELECT DISTINCT A.USERNAME
FROM DBA_USERS_WITH_DEFPWD A, DBA_USERS B
WHERE A.USERNAME = B.USERNAME 
AND B.ACCOUNT_STATUS = 'OPEN';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CDB_USERS_WITH_DEFPWD A, CDB_USERS C
WHERE A.USERNAME = C.USERNAME 
AND C.ACCOUNT_STATUS = 'OPEN';
Lack of results implies compliance.
The view called `CDB_USERS_WITH_DEFPWD and DBA_USERS_WITH_DEFPWD` shows a list of all database users making use of default passwords. Lack of results implies compliance.
**Note:** Per Oracle Support Document 2173962.1, "after creation of a new...database, the `SYS` and `SYSTEM` accounts [may be] listed in `DBA_USERS_WITH_DEFPWD` even though the accounts were created with non-default passwords. Setting the same passwords again with `ALTER USER` correctly recognizes that the accounts do not have default passwords."
**Note:** If you have set remote_password_file=NONE, then you won't be able to change SYS password through `ALTER USER`. Since remote_password_file is set to NONE, SYS account is effectively disabled. However, if you would like to change SYS password, then you will need to change remote_password_file to exclusive and then change SYS password.</t>
  </si>
  <si>
    <t xml:space="preserve">To remediate this setting, execute the following SQL statement, keeping in mind if this is granted in both container and pluggable database, you must connect to both places to revoke.
- Manually issue the following SQL statement for each USERNAME returned in the Audit Procedure:
- Execute the following SQL script to assign a randomly generated password to each account using a default password: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
 </t>
  </si>
  <si>
    <t>Change all default passwords and / or remove default accounts. One method to achieve the recommended state is to issue the following SQL statement for each USERNAME that has a default password assigned: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</si>
  <si>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ORA19-28</t>
  </si>
  <si>
    <t>To remediate this setting, execute the following SQL statement, keeping in mind if this is granted in both container and pluggable database, you must connect to both places to run the drop script.
$ORACLE_HOME/demo/schema/drop_sch.sql
Then, execute the following SQL statement.
DROP USER SCOTT CASCADE; (using SCOTT as an example)
**Note:** The `recyclebin` is not set to `OFF` within the default drop script, which means that the data will still be present in your environment until the `recyclebin` is emptied.</t>
  </si>
  <si>
    <t>Remove all sample data and users, all oracle schema used to create sample users (`BI`,`HR`,`IX`,`OE`,`PM`,`SCOTT`,`SH`).  One method to achieve the recommended state is to create the following SQL script:
$ORACLE_HOME/demo/schema/drop_sch.sql
Then, execute the following SQL statement.
DROP USER SCOTT CASCADE; (using SCOTT as an example)
**Note:** The `recyclebin` is not set to `OFF` within the default drop script, which means that the data will still be present in your environment until the `recyclebin` is emptied.</t>
  </si>
  <si>
    <t>ORA19-29</t>
  </si>
  <si>
    <t xml:space="preserve">To remediate this setting, execute the following SQL statement, keeping in mind if this is granted in both container and pluggable database, you must connect to both places to revoke.
ALTER USER &lt;username&gt; IDENTIFIED BY &lt;password&gt;;
</t>
  </si>
  <si>
    <t>ORA19-30</t>
  </si>
  <si>
    <t xml:space="preserve">To remediate this recommendation, execute the following SQL statement for each user returned by the audit query using a functional-appropriate profile, keeping in mind if this is granted in both container and pluggable database, you must connect to both places to revoke.
ALTER USER &lt;username&gt; PROFILE &lt;appropriate_profile&gt;;
</t>
  </si>
  <si>
    <t>ORA19-31</t>
  </si>
  <si>
    <t>ORA19-32</t>
  </si>
  <si>
    <t xml:space="preserve">To remediate this setting, execute the following SQL statement, keeping in mind if this is granted in both container and pluggable database, you must connect to both places to revoke.
DROP PUBLIC DATABASE LINK &lt;DB_LINK&gt;;
</t>
  </si>
  <si>
    <t>ORA19-33</t>
  </si>
  <si>
    <t xml:space="preserve">To remediate this setting, execute the following SQL statement, keeping in mind if this is granted in both container and pluggable database, you must connect to both places to revoke.
REVOKE EXECUTE ON DBMS_LDAP FROM PUBLIC;
REVOKE EXECUTE ON UTL_INADDR FROM PUBLIC;
REVOKE EXECUTE ON UTL_TCP FROM PUBLIC;
REVOKE EXECUTE ON UTL_MAIL FROM PUBLIC;
REVOKE EXECUTE ON UTL_SMTP FROM PUBLIC;
REVOKE EXECUTE ON UTL_DBWS FROM PUBLIC;
REVOKE EXECUTE ON UTL_ORAMTS FROM PUBLIC;
REVOKE EXECUTE ON UTL_HTTP FROM PUBLIC;
REVOKE EXECUTE ON HTTPURITYPE FROM PUBLIC;
</t>
  </si>
  <si>
    <t>ORA19-34</t>
  </si>
  <si>
    <t xml:space="preserve">To remediate this setting, execute the following SQL statement, keeping in mind if this is granted in both container and pluggable database, you must connect to both places to revoke.
REVOKE EXECUTE ON DBMS_ADVISOR FROM PUBLIC;
REVOKE EXECUTE ON DBMS_LOB FROM PUBLIC;
REVOKE EXECUTE ON UTL_FILE FROM PUBLIC;
</t>
  </si>
  <si>
    <t>ORA19-35</t>
  </si>
  <si>
    <t xml:space="preserve">To remediate this setting, execute the following SQL statement, keeping in mind if this is granted in both container and pluggable database, you must connect to both places to revoke.
REVOKE EXECUTE ON DBMS_CRYPTO FROM PUBLIC;
REVOKE EXECUTE ON DBMS_OBFUSCATION_TOOLKIT FROM PUBLIC;
REVOKE EXECUTE ON DBMS_RANDOM FROM PUBLIC;
</t>
  </si>
  <si>
    <t>ORA19-36</t>
  </si>
  <si>
    <t xml:space="preserve">To remediate this setting, execute the following SQL statement, keeping in mind if this is granted in both container and pluggable database, you must connect to both places to revoke.
REVOKE EXECUTE ON DBMS_JAVA FROM PUBLIC;
REVOKE EXECUTE ON DBMS_JAVA_TEST FROM PUBLIC;
</t>
  </si>
  <si>
    <t>ORA19-37</t>
  </si>
  <si>
    <t xml:space="preserve">To remediate this setting, execute the following SQL statement, keeping in mind if this is granted in both container and pluggable database, you must connect to both places to revoke.
REVOKE EXECUTE ON DBMS_JOB FROM PUBLIC;
REVOKE EXECUTE ON DBMS_SCHEDULER FROM PUBLIC;
</t>
  </si>
  <si>
    <t>ORA19-38</t>
  </si>
  <si>
    <t xml:space="preserve">To remediate this setting, execute the following SQL statement, keeping in mind if this is granted in both container and pluggable database, you must connect to both places to revoke.
REVOKE EXECUTE ON DBMS_SQL FROM PUBLIC;
REVOKE EXECUTE ON DBMS_XMLGEN FROM PUBLIC;
REVOKE EXECUTE ON DBMS_XMLQUERY FROM PUBLIC;
REVOKE EXECUTE ON DBMS_XMLSAVE FROM PUBLIC;
REVOKE EXECUTE ON DBMS_XMLSTORE FROM PUBLIC;
REVOKE EXECUTE ON DBMS_AW FROM PUBLIC;
REVOKE EXECUTE ON OWA_UTIL FROM PUBLIC;
REVOKE EXECUTE ON DBMS_REDACT FROM PUBLIC;
</t>
  </si>
  <si>
    <t>ORA19-39</t>
  </si>
  <si>
    <t xml:space="preserve">To remediate this setting, execute the following SQL statement, keeping in mind if this is granted in both container and pluggable database, you must connect to both places to revoke.
REVOKE EXECUTE ON DBMS_BACKUP_RESTORE FROM PUBLIC;
REVOKE EXECUTE ON DBMS_FILE_TRANSFER FROM PUBLIC;
REVOKE EXECUTE ON DBMS_SYS_SQL FROM PUBLIC;
REVOKE EXECUTE ON DBMS_REPCAT_SQL_UTL FROM PUBLIC;
REVOKE EXECUTE ON INITJVMAUX FROM PUBLIC;
REVOKE EXECUTE ON DBMS_AQADM_SYS FROM PUBLIC;
REVOKE EXECUTE ON DBMS_STREAMS_RPC FROM PUBLIC;
REVOKE EXECUTE ON DBMS_PRVTAQIM FROM PUBLIC; 
REVOKE EXECUTE ON LTADM FROM PUBLIC; 
REVOKE EXECUTE ON DBMS_IJOB FROM PUBLIC; 
REVOKE EXECUTE ON DBMS_PDB_EXEC_SQL FROM PUBLIC; 
</t>
  </si>
  <si>
    <t>ORA19-40</t>
  </si>
  <si>
    <t xml:space="preserve">To remediate this setting, execute the following SQL statement, keeping in mind if this is granted in both container and pluggable database, you must connect to both places to revoke.
REVOKE ALL ON AUD$ FROM &lt;grantee&gt;;
</t>
  </si>
  <si>
    <t>ORA19-41</t>
  </si>
  <si>
    <t xml:space="preserve">Replace _`&lt;Non-DBA/SYS grantee&gt;`_ in the query below, with the Oracle login(s) or role(s) returned from the associated audit procedure and execute, keeping in mind if this is granted in both container and pluggable database, you must connect to both places to revoke:
REVOKE ALL ON &lt;DBA_%&gt; FROM &lt;Non-DBA/SYS grantee&gt;;
</t>
  </si>
  <si>
    <t>ORA19-42</t>
  </si>
  <si>
    <t xml:space="preserve">Execute applicable SQLs listed below to remediate:
REVOKE ALL ON SYS.CDB_LOCAL_ADMINAUTH$ FROM &lt;grantee&gt;;
REVOKE ALL ON SYS.DEFAULT_PWD$ FROM &lt;grantee&gt;;
REVOKE ALL ON SYS.ENC$ FROM &lt;grantee&gt;;
REVOKE ALL ON SYS.HISTGRM$ FROM &lt;grantee&gt;;
REVOKE ALL ON SYS.HIST_HEAD$ FROM &lt;grantee&gt;;
REVOKE ALL ON SYS.LINK$ FROM &lt;grantee&gt;;
REVOKE ALL ON SYS.PDB_SYNC$ FROM &lt;grantee&gt;;
REVOKE ALL ON SYS.SCHEDULER$_CREDENTIAL FROM &lt;grantee&gt;;
REVOKE ALL ON SYS.USER$ FROM &lt;grantee&gt;;
REVOKE ALL ON SYS.USER_HISTORY$ FROM &lt;grantee&gt;;
REVOKE ALL ON SYS.XS$VERIFIERS FROM &lt;grantee&gt;;
</t>
  </si>
  <si>
    <t>ORA19-43</t>
  </si>
  <si>
    <t xml:space="preserve">To remediate this setting, execute the following SQL statement, keeping in mind if this is granted in both container and pluggable database, you must connect to both places to revoke.
REVOKE '&lt;ANY Privilege&gt;' FROM &lt;grantee&gt;;
</t>
  </si>
  <si>
    <t>ORA19-44</t>
  </si>
  <si>
    <t xml:space="preserve">To remediate this setting, execute the following SQL statement, keeping in mind if this is granted in both container and pluggable database, you must connect to both places to revoke.
REVOKE &lt;privilege&gt; FROM &lt;grantee&gt;;
</t>
  </si>
  <si>
    <t>ORA19-45</t>
  </si>
  <si>
    <t xml:space="preserve">To remediate this setting, execute the following SQL statement, keeping in mind if this is granted in both container and pluggable database, you must connect to both places to revoke.
REVOKE EXECUTE ANY PROCEDURE FROM OUTLN;
</t>
  </si>
  <si>
    <t>ORA19-46</t>
  </si>
  <si>
    <t xml:space="preserve">To remediate this setting, execute the following SQL statement, keeping in mind if this is granted in both container and pluggable database, you must connect to both places to revoke.
REVOKE EXECUTE ANY PROCEDURE FROM DBSNMP;
</t>
  </si>
  <si>
    <t>ORA19-47</t>
  </si>
  <si>
    <t xml:space="preserve">To remediate this setting, execute the following SQL statement, keeping in mind if this is granted in both container and pluggable database, you must connect to both places to revoke.
REVOKE SELECT ANY DICTIONARY FROM &lt;grantee&gt;;
</t>
  </si>
  <si>
    <t>ORA19-48</t>
  </si>
  <si>
    <t xml:space="preserve">To remediate this setting, execute the following SQL statement, keeping in mind if this is granted in both container and pluggable database, you must connect to both places to revoke.
REVOKE SELECT ANY TABLE FROM &lt;grantee&gt;;
</t>
  </si>
  <si>
    <t>ORA19-49</t>
  </si>
  <si>
    <t>ORA19-50</t>
  </si>
  <si>
    <t xml:space="preserve">To remediate this setting, execute the following SQL statement, keeping in mind if this is granted in both container and pluggable database, you must connect to both places to revoke.
REVOKE EXEMPT ACCESS POLICY FROM &lt;grantee&gt;;
</t>
  </si>
  <si>
    <t>ORA19-51</t>
  </si>
  <si>
    <t xml:space="preserve">To remediate this setting, execute the following SQL statement, keeping in mind if this is granted in both container and pluggable database, you must connect to both places to revoke.
REVOKE BECOME USER FROM &lt;grantee&gt;;
</t>
  </si>
  <si>
    <t>ORA19-52</t>
  </si>
  <si>
    <t xml:space="preserve">To remediate this setting, execute the following SQL statement, keeping in mind if this is granted in both container and pluggable database, you must connect to both places to revoke.
REVOKE CREATE PROCEDURE FROM &lt;grantee&gt;;
</t>
  </si>
  <si>
    <t>ORA19-53</t>
  </si>
  <si>
    <t xml:space="preserve">To remediate this setting, execute the following SQL statement, keeping in mind if this is granted in both container and pluggable database, you must connect to both places to revoke.
REVOKE ALTER SYSTEM FROM &lt;grantee&gt;;
</t>
  </si>
  <si>
    <t>ORA19-54</t>
  </si>
  <si>
    <t>**Non multi-tenant or pluggable database only:**
To assess this recommendation, execute the following SQL statement.
SELECT GRANTEE, PRIVILEGE
FROM DBA_SYS_PRIVS
WHERE PRIVILEGE='CREATE ANY LIBRARY'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ANY LIBRARY'
AND GRANTEE NOT IN (SELECT USERNAME FROM CDB_USERS WHERE ORACLE_MAINTAINED='Y')
AND GRANTEE NOT IN (SELECT ROLE FROM CDB_ROLES WHERE ORACLE_MAINTAINED='Y');
Lack of results implies compliance.</t>
  </si>
  <si>
    <t xml:space="preserve">To remediate this setting, execute the following SQL statement, keeping in mind if this is granted in both container and pluggable database, you must connect to both places to revoke.
REVOKE CREATE ANY LIBRARY FROM &lt;grantee&gt;;
</t>
  </si>
  <si>
    <t>ORA19-55</t>
  </si>
  <si>
    <t xml:space="preserve">To remediate this setting, execute the following SQL statement, keeping in mind if this is granted in both container and pluggable database, you must connect to both places to revoke.
REVOKE CREATE LIBRARY FROM &lt;grantee&gt;;
</t>
  </si>
  <si>
    <t>ORA19-56</t>
  </si>
  <si>
    <t>**Non multi-tenant or pluggable database only:**
To assess this recommendation, execute the following SQL statement.
SELECT GRANTEE, PRIVILEGE
FROM DBA_SYS_PRIVS
WHERE PRIVILEGE='GRANT ANY OBJECT PRIVILEGE'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OBJECT PRIVILEGE'
AND GRANTEE NOT IN (SELECT USERNAME FROM CDB_USERS WHERE ORACLE_MAINTAINED='Y')
AND GRANTEE NOT IN (SELECT ROLE FROM CDB_ROLES WHERE ORACLE_MAINTAINED='Y');
Lack of results implies compliance.</t>
  </si>
  <si>
    <t xml:space="preserve">To remediate this setting, execute the following SQL statement, keeping in mind if this is granted in both container and pluggable database, you must connect to both places to revoke.
REVOKE GRANT ANY OBJECT PRIVILEGE FROM &lt;grantee&gt;;
</t>
  </si>
  <si>
    <t>ORA19-57</t>
  </si>
  <si>
    <t xml:space="preserve">To remediate this setting, execute the following SQL statement, keeping in mind if this is granted in both container and pluggable database, you must connect to both places to revoke.
REVOKE GRANT ANY ROLE FROM &lt;grantee&gt;;
</t>
  </si>
  <si>
    <t>ORA19-58</t>
  </si>
  <si>
    <t xml:space="preserve">To remediate this setting, execute the following SQL statement, keeping in mind if this is granted in both container and pluggable database, you must connect to both places to revoke.
REVOKE GRANT ANY PRIVILEGE FROM &lt;grantee&gt;;
</t>
  </si>
  <si>
    <t>ORA19-59</t>
  </si>
  <si>
    <t xml:space="preserve">To remediate this setting, execute the following SQL statement, keeping in mind if this is granted in both container and pluggable database, you must connect to both places to revoke.
REVOKE SELECT_CATALOG_ROLE FROM &lt;grantee&gt;;
</t>
  </si>
  <si>
    <t>ORA19-60</t>
  </si>
  <si>
    <t xml:space="preserve">To remediate this setting, execute the following SQL statement, keeping in mind if this is granted in both container and pluggable database, you must connect to both places to revoke.
REVOKE EXECUTE_CATALOG_ROLE FROM &lt;grantee&gt;;
</t>
  </si>
  <si>
    <t>ORA19-61</t>
  </si>
  <si>
    <t xml:space="preserve">To remediate this setting, execute the following SQL statement, keeping in mind if this is granted in both container and pluggable database, you must connect to both places to revoke.
REVOKE DBA FROM &lt;grantee&gt;;
</t>
  </si>
  <si>
    <t>ORA19-62</t>
  </si>
  <si>
    <t xml:space="preserve">To remediate this setting, execute the following SQL statement in either the non multi-tenant or container database, it does NOT need run in the pluggable.
AUDIT USER;
</t>
  </si>
  <si>
    <t>ORA19-63</t>
  </si>
  <si>
    <t xml:space="preserve">To remediate this setting, execute the following SQL statement in either the non multi-tenant or container database, it does NOT need run in the pluggable.
AUDIT ROLE;
</t>
  </si>
  <si>
    <t>ORA19-64</t>
  </si>
  <si>
    <t xml:space="preserve">To remediate this setting, execute the following SQL statement in either the non multi-tenant or container database, it does NOT need run in the pluggable.
AUDIT SYSTEM GRANT;
</t>
  </si>
  <si>
    <t>ORA19-65</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</si>
  <si>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AUDIT_OPTION='PROFILE';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AUDIT_OPTION='PROFILE';
Lack of results implies a finding.</t>
  </si>
  <si>
    <t xml:space="preserve">To remediate this setting, execute the following SQL statement in either the non multi-tenant or container database, it does NOT need run in the pluggable.
AUDIT PROFILE;
</t>
  </si>
  <si>
    <t>ORA19-66</t>
  </si>
  <si>
    <t xml:space="preserve">To remediate this setting, execute the following SQL statement in either the non multi-tenant or container database, it does NOT need run in the pluggable.
AUDIT DATABASE LINK;
</t>
  </si>
  <si>
    <t>ORA19-67</t>
  </si>
  <si>
    <t xml:space="preserve">To remediate this setting, execute the following SQL statement in either the non multi-tenant or container database, it does NOT need run in the pluggable.
AUDIT PUBLIC DATABASE LINK;
</t>
  </si>
  <si>
    <t>ORA19-68</t>
  </si>
  <si>
    <t xml:space="preserve">To remediate this setting, execute the following SQL statement in either the non multi-tenant or container database, it does NOT need run in the pluggable.
AUDIT PUBLIC SYNONYM;
</t>
  </si>
  <si>
    <t>ORA19-69</t>
  </si>
  <si>
    <t xml:space="preserve">To remediate this setting, execute the following SQL statement in either the non multi-tenant or container database, it does NOT need run in the pluggable.
AUDIT SYNONYM;
</t>
  </si>
  <si>
    <t>ORA19-70</t>
  </si>
  <si>
    <t xml:space="preserve">To remediate this setting, execute the following SQL statement in either the non multi-tenant or container database, it does NOT need run in the pluggable.
AUDIT DIRECTORY;
</t>
  </si>
  <si>
    <t>ORA19-71</t>
  </si>
  <si>
    <t xml:space="preserve">To remediate this setting, execute the following SQL statement in either the non multi-tenant or container database, it does NOT need run in the pluggable.
AUDIT SELECT ANY DICTIONARY;
</t>
  </si>
  <si>
    <t>ORA19-72</t>
  </si>
  <si>
    <t xml:space="preserve">To remediate this setting, execute the following SQL statement, keeping in mind if this needs to be done in both container and pluggable database, you must connect to both places to do the audit statement.
AUDIT GRANT ANY OBJECT PRIVILEGE;
</t>
  </si>
  <si>
    <t>ORA19-73</t>
  </si>
  <si>
    <t xml:space="preserve">To remediate this setting, execute the following SQL statement in either the non multi-tenant or container database, it does NOT need run in the pluggable.
AUDIT GRANT ANY PRIVILEGE;
</t>
  </si>
  <si>
    <t>ORA19-74</t>
  </si>
  <si>
    <t xml:space="preserve">To remediate this setting, execute the following SQL statement in either the non multi-tenant or container database, it does NOT need run in the pluggable.
AUDIT DROP ANY PROCEDURE;
</t>
  </si>
  <si>
    <t>ORA19-75</t>
  </si>
  <si>
    <t xml:space="preserve">To remediate this setting, execute the following SQL statement in either the non multi-tenant or container database, it does NOT need run in the pluggable.
AUDIT ALL ON SYS.AUD$ BY ACCESS;
</t>
  </si>
  <si>
    <t>ORA19-76</t>
  </si>
  <si>
    <t xml:space="preserve">To remediate this setting, execute the following SQL statement in either the non multi-tenant or container database, it does NOT need run in the pluggable.
AUDIT PROCEDURE;
</t>
  </si>
  <si>
    <t>ORA19-77</t>
  </si>
  <si>
    <t xml:space="preserve">To remediate this setting, execute the following SQL statement in either the non multi-tenant or container database, it does NOT need run in the pluggable.
AUDIT ALTER SYSTEM;
</t>
  </si>
  <si>
    <t>ORA19-78</t>
  </si>
  <si>
    <t xml:space="preserve">To remediate this setting, execute the following SQL statement in either the non multi-tenant or container database, it does NOT need run in the pluggable.
AUDIT TRIGGER;
</t>
  </si>
  <si>
    <t>ORA19-79</t>
  </si>
  <si>
    <t xml:space="preserve">To remediate this setting, execute the following SQL statement in either the non multi-tenant or container database, it does NOT need run in the pluggable.
AUDIT SESSION;
</t>
  </si>
  <si>
    <t>ORALIN-01</t>
  </si>
  <si>
    <t>AC-16</t>
  </si>
  <si>
    <t>Security Attributes</t>
  </si>
  <si>
    <t>Set the SECURE_CONTROL parameter in the listener.ora file</t>
  </si>
  <si>
    <t>The `SECURE_CONTROL_`_`&lt;listener_name&gt;`_ setting determines the type of control connection the Oracle server requires for remote configuration of the listener.</t>
  </si>
  <si>
    <t xml:space="preserve">To audit this recommendation, follow these steps:
1. Open the `$ORACLE_HOME/network/admin/listener.ora` file (or `%ORACLE_HOME%\network\admin\listener.ora` on Windows)
2. Ensure that each defined listener has an associated `SECURE_CONTROL_`_`&lt;listener_name&gt;`_ directive.
For example:
LISTENER1 =
 (DESCRIPTION=
 (ADDRESS=(PROTOCOL=TCP) (HOST=sales-server)(PORT=1521))
 (ADDRESS=(PROTOCOL=IPC) (KEY=REGISTER))
 (ADDRESS=(PROTOCOL=TCPS) (HOST=sales-server)(PORT=1522)))
 SECURE_CONTROL_LISTENER1=TCPS
</t>
  </si>
  <si>
    <t>Ensure that each defined listener as an associated SECURE_CONTROL_ directive.
 For example:
 LISTENER1 =
 (DESCRIPTION=
 (ADDRESS=(PROTOCOL=TCP) (HOST=sales-server)(PORT=1521))
 (ADDRESS=(PROTOCOL=IPC) (KEY=REGISTER))
 (ADDRESS=(PROTOCOL=TCPS) (HOST=sales-server)(PORT=1522)))
 SECURE_CONTROL_LISTENER1=TCPS</t>
  </si>
  <si>
    <t xml:space="preserve">The SECURE_CONTROL parameter is not set in the listener.ora file.  </t>
  </si>
  <si>
    <t xml:space="preserve">This Test case is N/A for Oracle 19
</t>
  </si>
  <si>
    <t>HSC9</t>
  </si>
  <si>
    <t>HSC9: Database listener is not properly configured</t>
  </si>
  <si>
    <t>2.1</t>
  </si>
  <si>
    <t>2.1.1</t>
  </si>
  <si>
    <t>Listener configuration changes via unencrypted remote connections can result in unauthorized users sniffing control configuration information from the network.</t>
  </si>
  <si>
    <t>To remediate this recommendation:
Set the `SECURE_CONTROL_`_`&lt;listener_name&gt;`_ for each defined listener in the `listener.ora` file.</t>
  </si>
  <si>
    <t xml:space="preserve">Set the SECURE_CONTROL parameter in the listener.ora file. </t>
  </si>
  <si>
    <t>To close this finding, please provide a screenshot showing the SECURE_CONTROL_ configuration settings within the listener.ora file with the agency's CAP.</t>
  </si>
  <si>
    <t>ORALIN-02</t>
  </si>
  <si>
    <t>Remove extproc from the listener.ora file</t>
  </si>
  <si>
    <t>`extproc` should be removed from the `listener.ora` to mitigate the risk that OS libraries can be invoked by the Oracle instance.</t>
  </si>
  <si>
    <t>To audit this recommendation, execute the following shell commands as appropriate for your Linux/Windows environment.
Linux environment:
grep -i extproc $ORACLE_HOME/network/admin/listener.ora
Windows environment:
find /I "extproc" %ORACLE_HOME%\network\admin\listener.ora
Ensure `extproc` does not exist.</t>
  </si>
  <si>
    <t>Ensure extproc does not exist.</t>
  </si>
  <si>
    <t xml:space="preserve">The extproc parameter has not been removed from the listener.ora file.  </t>
  </si>
  <si>
    <t>2.1.2</t>
  </si>
  <si>
    <t>`extproc` allows the database to run procedures from OS libraries. These library calls can, in turn, run any OS command.</t>
  </si>
  <si>
    <t>To remediate this recommendation:
Remove `extproc` from the `listener.ora` file.</t>
  </si>
  <si>
    <t>Remove extproc from the listener.ora file.</t>
  </si>
  <si>
    <t>To close this finding, please provide a screenshot showing that extproc has been removed from the listener.ora file with the agency's CAP.</t>
  </si>
  <si>
    <t>ORALIN-03</t>
  </si>
  <si>
    <t>Set ADMIN_RESTRICTIONS_ to ON for all listeners</t>
  </si>
  <si>
    <t>The `admin_restrictions_`_`&lt;listener_name&gt;`_ setting in the `listener.ora` file can require that any attempted real-time alteration of the parameters in the listener via the set command file be refused unless the `listener.ora` file is manually altered, then restarted by a privileged user.</t>
  </si>
  <si>
    <t>To audit this recommendation, execute the following shell commands as appropriate for your Linux/Windows environment.
Linux environment:
grep -i admin_restrictions $ORACLE_HOME/network/admin/listener.ora
Windows environment:
find /I "admin_restrictions" %ORACLE_HOME%|\network\admin\listener.ora
Ensure `admin_restrictions_`_`&lt;listener_name&gt;`_ is set to `ON` for all listeners.</t>
  </si>
  <si>
    <t>ADMIN_RESTRICTIONS_ is set to ON for all listeners.</t>
  </si>
  <si>
    <t>The ADMIN_RESTRICTIONS parameter is not set to ON for all listeners.</t>
  </si>
  <si>
    <t>2.1.3</t>
  </si>
  <si>
    <t>Blocking unprivileged users from making alterations of the `listener.ora` file, where remote data/service settings are specified, will help protect data confidentiality.</t>
  </si>
  <si>
    <t>To remediate this recommendation:
Use a text editor such as `vi` to set the `admin_restrictions_`_`&lt;listener_name&gt;`_ to the value `ON`.</t>
  </si>
  <si>
    <t>Set ADMIN_RESTRICTIONS_ to ON for all listeners. One method to accomplish the recommendation is to issue the following command(s):
Use a text editor such as vi to set the ADMIN_RESTRICTIONS_ to the value ON.</t>
  </si>
  <si>
    <t>To close this finding, please provide a screenshot showing the ADMIN_RESTRICTIONS_ configuration settings within the listener.ora file with the agency's CAP.</t>
  </si>
  <si>
    <t>ORALIN-04</t>
  </si>
  <si>
    <t>Set SECURE_REGISTER_ to TCPS or IPC</t>
  </si>
  <si>
    <t>The `SECURE_REGISTER_`_`&lt;listener_name&gt;`_ setting specifies the protocols used to connect to the TNS listener. Each setting should have a value of either TCPS or IPC based on the needs for its protocol.</t>
  </si>
  <si>
    <t>To audit this recommendation, execute the following shell commands as appropriate for your Linux/Windows environment.
Linux environment:
grep -i SECURE_REGISTER $ORACLE_HOME/network/admin/listener.ora
Windows environment:
find /I "SECURE_REGISTER" %ORACLE_HOME%\network\admin\listener.ora
Ensure `SECURE_REGISTER_`_`&lt;listener_name&gt;`_ is set to `TCPS` or `IPC`.</t>
  </si>
  <si>
    <t>SECURE_REGISTER_ is set to TCPS or IPC.</t>
  </si>
  <si>
    <t xml:space="preserve">The SECURE_REGISTER_ is not set to TCPS or IPC.  </t>
  </si>
  <si>
    <t>2.1.4</t>
  </si>
  <si>
    <t>To remediate this recommendation:
Use a text editor such as vi to set the `SECURE_REGISTER_`_`&lt;listener_name&gt;`_`=TCPS` or `SECURE_REGISTER_`_`&lt;listener_name&gt;`_`=IPC` for each listener found in `$ORACLE_HOME/network/admin/listener.ora`.</t>
  </si>
  <si>
    <t>Set SECURE_REGISTER_ to TCPS or IPC. One method to accomplish the recommendation is to issue the following command(s):
Use a text editor such as vi to set the SECURE_REGISTER_=TCPS or SECURE_REGISTER_=IPC for each listener found in $ORACLE_HOME/network/admin/listener.ora.</t>
  </si>
  <si>
    <t>To close this finding, please provide a screenshot showing the SECURE_REGISTER_  configuration settings within the listener.ora file with the agency's CAP.</t>
  </si>
  <si>
    <t>DO Not Edit</t>
  </si>
  <si>
    <t>ORAWIN-01</t>
  </si>
  <si>
    <t>This Test case is N/A for Oracle 19</t>
  </si>
  <si>
    <t>ORAWIN-02</t>
  </si>
  <si>
    <t>Extproc does not exist.</t>
  </si>
  <si>
    <t>ORAWIN-03</t>
  </si>
  <si>
    <t>ORAWIN-04</t>
  </si>
  <si>
    <t>Do Not Edit</t>
  </si>
  <si>
    <t>Change Log</t>
  </si>
  <si>
    <t>Version</t>
  </si>
  <si>
    <t>Date</t>
  </si>
  <si>
    <t>Description of Changes</t>
  </si>
  <si>
    <t>Author</t>
  </si>
  <si>
    <t>First Release</t>
  </si>
  <si>
    <t>Booz Allen Hamilton</t>
  </si>
  <si>
    <t>Session terminations set to 30 minutes, account automated unlock set to 1 day (earliest for Oracle), Issue code changes</t>
  </si>
  <si>
    <t>Deleted lagging spaces from HAC40 and HSA14 in IC Table</t>
  </si>
  <si>
    <t>Updated Issue Code Table</t>
  </si>
  <si>
    <t>Internal changes &amp; updates</t>
  </si>
  <si>
    <t>Updated issue code table</t>
  </si>
  <si>
    <t>Added Lockout Test Case</t>
  </si>
  <si>
    <t>Updated Reccomendation Statement, and Updated issue code table</t>
  </si>
  <si>
    <t>Added Oracle 18c, and 9c benchmark v.1.0</t>
  </si>
  <si>
    <t>Updated CIS Oracle Database 12c Benchmark v3.0.0, Updated based on IRS Publication 1075 (November 2021) Internal updates and Issue Code Table updates</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</si>
  <si>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</si>
  <si>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</si>
  <si>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</si>
  <si>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</si>
  <si>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</si>
  <si>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</si>
  <si>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</si>
  <si>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</si>
  <si>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</si>
  <si>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</si>
  <si>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</si>
  <si>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</si>
  <si>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</si>
  <si>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</si>
  <si>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</si>
  <si>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</si>
  <si>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</si>
  <si>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</si>
  <si>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</si>
  <si>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</si>
  <si>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</si>
  <si>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</si>
  <si>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</si>
  <si>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</si>
  <si>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</si>
  <si>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</si>
  <si>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</si>
  <si>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</si>
  <si>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</si>
  <si>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</si>
  <si>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</si>
  <si>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</si>
  <si>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</si>
  <si>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</si>
  <si>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</si>
  <si>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</si>
  <si>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</si>
  <si>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</si>
  <si>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</si>
  <si>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</si>
  <si>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</si>
  <si>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</si>
  <si>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</si>
  <si>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</si>
  <si>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</si>
  <si>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</si>
  <si>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</si>
  <si>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</si>
  <si>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</si>
  <si>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</si>
  <si>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</si>
  <si>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</si>
  <si>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</si>
  <si>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</si>
  <si>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</si>
  <si>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</si>
  <si>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</si>
  <si>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</si>
  <si>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</si>
  <si>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</si>
  <si>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</si>
  <si>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</si>
  <si>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</si>
  <si>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</si>
  <si>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</si>
  <si>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</si>
  <si>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</si>
  <si>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</si>
  <si>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</si>
  <si>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</si>
  <si>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</si>
  <si>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</si>
  <si>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</si>
  <si>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</si>
  <si>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</si>
  <si>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</si>
  <si>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</si>
  <si>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</si>
  <si>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</si>
  <si>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</si>
  <si>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</si>
  <si>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</si>
  <si>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</si>
  <si>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</si>
  <si>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</si>
  <si>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</si>
  <si>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</si>
  <si>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</si>
  <si>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</si>
  <si>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</si>
  <si>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</si>
  <si>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</si>
  <si>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</si>
  <si>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</si>
  <si>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</si>
  <si>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</si>
  <si>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</si>
  <si>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</si>
  <si>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</si>
  <si>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</si>
  <si>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</si>
  <si>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</si>
  <si>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</si>
  <si>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</si>
  <si>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</si>
  <si>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</si>
  <si>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</si>
  <si>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</si>
  <si>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</si>
  <si>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</si>
  <si>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</si>
  <si>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</si>
  <si>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</si>
  <si>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</si>
  <si>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</si>
  <si>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</si>
  <si>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</si>
  <si>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</si>
  <si>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</si>
  <si>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</si>
  <si>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</si>
  <si>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</si>
  <si>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</si>
  <si>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</si>
  <si>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</si>
  <si>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</si>
  <si>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</si>
  <si>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</si>
  <si>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</si>
  <si>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</si>
  <si>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</si>
  <si>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</si>
  <si>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</si>
  <si>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</si>
  <si>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</si>
  <si>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</si>
  <si>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</si>
  <si>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</si>
  <si>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</si>
  <si>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</si>
  <si>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</si>
  <si>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</si>
  <si>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</si>
  <si>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</si>
  <si>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</si>
  <si>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</si>
  <si>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</si>
  <si>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</si>
  <si>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</si>
  <si>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</si>
  <si>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</si>
  <si>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</si>
  <si>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</si>
  <si>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</si>
  <si>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</si>
  <si>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</si>
  <si>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</si>
  <si>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</si>
  <si>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</si>
  <si>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</si>
  <si>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</si>
  <si>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</si>
  <si>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</si>
  <si>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</si>
  <si>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</si>
  <si>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</si>
  <si>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</si>
  <si>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</si>
  <si>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</si>
  <si>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</si>
  <si>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</si>
  <si>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</si>
  <si>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</si>
  <si>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</si>
  <si>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</si>
  <si>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</si>
  <si>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</si>
  <si>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</si>
  <si>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</si>
  <si>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</si>
  <si>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</si>
  <si>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</si>
  <si>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</si>
  <si>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</si>
  <si>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</si>
  <si>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</si>
  <si>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</si>
  <si>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</si>
  <si>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</si>
  <si>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</si>
  <si>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</si>
  <si>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</si>
  <si>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</si>
  <si>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</si>
  <si>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</si>
  <si>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</si>
  <si>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</si>
  <si>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</si>
  <si>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</si>
  <si>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</si>
  <si>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</si>
  <si>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</si>
  <si>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</si>
  <si>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</si>
  <si>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</si>
  <si>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</si>
  <si>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</si>
  <si>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</si>
  <si>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</si>
  <si>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</si>
  <si>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</si>
  <si>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</si>
  <si>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</si>
  <si>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</si>
  <si>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</si>
  <si>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</si>
  <si>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</si>
  <si>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</si>
  <si>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</si>
  <si>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</si>
  <si>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</si>
  <si>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</si>
  <si>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</si>
  <si>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</si>
  <si>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</si>
  <si>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</si>
  <si>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</si>
  <si>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</si>
  <si>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</si>
  <si>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</si>
  <si>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</si>
  <si>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</si>
  <si>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</si>
  <si>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</si>
  <si>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</si>
  <si>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</si>
  <si>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</si>
  <si>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</si>
  <si>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</si>
  <si>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</si>
  <si>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</si>
  <si>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</si>
  <si>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</si>
  <si>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</si>
  <si>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</si>
  <si>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</si>
  <si>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</si>
  <si>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</si>
  <si>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</si>
  <si>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</si>
  <si>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</si>
  <si>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</si>
  <si>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</si>
  <si>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</si>
  <si>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</si>
  <si>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</si>
  <si>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</si>
  <si>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</si>
  <si>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</si>
  <si>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</si>
  <si>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</si>
  <si>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</si>
  <si>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</si>
  <si>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</si>
  <si>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</si>
  <si>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</si>
  <si>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</si>
  <si>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</si>
  <si>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</si>
  <si>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</si>
  <si>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</si>
  <si>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</si>
  <si>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</si>
  <si>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</si>
  <si>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</si>
  <si>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</si>
  <si>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</si>
  <si>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</si>
  <si>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</si>
  <si>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</si>
  <si>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</si>
  <si>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</si>
  <si>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</si>
  <si>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</si>
  <si>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</si>
  <si>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</si>
  <si>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</si>
  <si>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</si>
  <si>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</si>
  <si>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</si>
  <si>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</si>
  <si>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</si>
  <si>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</si>
  <si>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</si>
  <si>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</si>
  <si>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</si>
  <si>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</si>
  <si>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</si>
  <si>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</si>
  <si>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</si>
  <si>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</si>
  <si>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</si>
  <si>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</si>
  <si>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</si>
  <si>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</si>
  <si>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</si>
  <si>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</si>
  <si>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</si>
  <si>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</si>
  <si>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</si>
  <si>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</si>
  <si>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</si>
  <si>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</si>
  <si>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</si>
  <si>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</si>
  <si>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</si>
  <si>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</si>
  <si>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</si>
  <si>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</si>
  <si>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</si>
  <si>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</si>
  <si>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</si>
  <si>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</si>
  <si>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</si>
  <si>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</si>
  <si>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</si>
  <si>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</si>
  <si>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</si>
  <si>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</si>
  <si>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</si>
  <si>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</si>
  <si>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</si>
  <si>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</si>
  <si>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</si>
  <si>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</si>
  <si>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</si>
  <si>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</si>
  <si>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</si>
  <si>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</si>
  <si>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</si>
  <si>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</si>
  <si>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</si>
  <si>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</si>
  <si>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</si>
  <si>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</si>
  <si>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</si>
  <si>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</si>
  <si>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</si>
  <si>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</si>
  <si>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</si>
  <si>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</si>
  <si>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</si>
  <si>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</si>
  <si>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</si>
  <si>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</si>
  <si>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</si>
  <si>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</si>
  <si>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</si>
  <si>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</si>
  <si>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</si>
  <si>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</si>
  <si>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</si>
  <si>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</si>
  <si>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</si>
  <si>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</si>
  <si>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</si>
  <si>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</si>
  <si>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</si>
  <si>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</si>
  <si>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</si>
  <si>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</si>
  <si>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</si>
  <si>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</si>
  <si>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</si>
  <si>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</si>
  <si>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</si>
  <si>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</si>
  <si>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</si>
  <si>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</si>
  <si>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</si>
  <si>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</si>
  <si>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</si>
  <si>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</si>
  <si>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</si>
  <si>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</si>
  <si>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</si>
  <si>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</si>
  <si>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</si>
  <si>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</si>
  <si>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</si>
  <si>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</si>
  <si>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</si>
  <si>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</si>
  <si>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</si>
  <si>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</si>
  <si>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</si>
  <si>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</si>
  <si>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</si>
  <si>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</si>
  <si>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</si>
  <si>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</si>
  <si>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</si>
  <si>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</si>
  <si>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</si>
  <si>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</si>
  <si>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</si>
  <si>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</si>
  <si>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</si>
  <si>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</si>
  <si>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</si>
  <si>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</si>
  <si>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</si>
  <si>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</si>
  <si>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</si>
  <si>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</si>
  <si>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</si>
  <si>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</si>
  <si>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</si>
  <si>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</si>
  <si>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</si>
  <si>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</si>
  <si>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</si>
  <si>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</si>
  <si>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</si>
  <si>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</si>
  <si>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</si>
  <si>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</si>
  <si>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</si>
  <si>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</si>
  <si>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</si>
  <si>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</si>
  <si>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</si>
  <si>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</si>
  <si>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</si>
  <si>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</si>
  <si>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</si>
  <si>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</si>
  <si>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</si>
  <si>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</si>
  <si>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</si>
  <si>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</si>
  <si>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</si>
  <si>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</si>
  <si>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</si>
  <si>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</si>
  <si>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</si>
  <si>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</si>
  <si>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</si>
  <si>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</si>
  <si>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</si>
  <si>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</si>
  <si>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</si>
  <si>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</si>
  <si>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</si>
  <si>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</si>
  <si>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</si>
  <si>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</si>
  <si>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</si>
  <si>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</si>
  <si>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</si>
  <si>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</si>
  <si>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</si>
  <si>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</si>
  <si>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</si>
  <si>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</si>
  <si>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</si>
  <si>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</si>
  <si>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</si>
  <si>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</si>
  <si>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</si>
  <si>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</si>
  <si>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</si>
  <si>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</si>
  <si>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</si>
  <si>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</si>
  <si>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</si>
  <si>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</si>
  <si>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</si>
  <si>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</si>
  <si>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</si>
  <si>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</si>
  <si>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</si>
  <si>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</si>
  <si>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</si>
  <si>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</si>
  <si>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</si>
  <si>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</si>
  <si>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</si>
  <si>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</si>
  <si>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</si>
  <si>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</si>
  <si>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</si>
  <si>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</si>
  <si>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</si>
  <si>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</si>
  <si>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</si>
  <si>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</si>
  <si>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</si>
  <si>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</si>
  <si>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</si>
  <si>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</si>
  <si>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</si>
  <si>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</si>
  <si>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</si>
  <si>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</si>
  <si>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</si>
  <si>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</si>
  <si>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</si>
  <si>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</si>
  <si>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</si>
  <si>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</si>
  <si>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</si>
  <si>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</si>
  <si>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</si>
  <si>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</si>
  <si>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</si>
  <si>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</si>
  <si>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</si>
  <si>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</si>
  <si>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</si>
  <si>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</si>
  <si>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</si>
  <si>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</si>
  <si>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</si>
  <si>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</si>
  <si>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</si>
  <si>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</si>
  <si>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</si>
  <si>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</si>
  <si>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</si>
  <si>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</si>
  <si>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</si>
  <si>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</si>
  <si>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</si>
  <si>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</si>
  <si>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</si>
  <si>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</si>
  <si>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</si>
  <si>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</si>
  <si>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</si>
  <si>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</si>
  <si>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</si>
  <si>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</si>
  <si>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</si>
  <si>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</si>
  <si>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</si>
  <si>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</si>
  <si>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</si>
  <si>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</si>
  <si>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</si>
  <si>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</si>
  <si>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</si>
  <si>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</si>
  <si>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</si>
  <si>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</si>
  <si>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</si>
  <si>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</si>
  <si>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</si>
  <si>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</si>
  <si>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</si>
  <si>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</si>
  <si>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</si>
  <si>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</si>
  <si>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</si>
  <si>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</si>
  <si>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</si>
  <si>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</si>
  <si>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</si>
  <si>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Database listener is not properly configured</t>
  </si>
  <si>
    <t>HSC10</t>
  </si>
  <si>
    <t>FTI is not properly deleted / destroyed</t>
  </si>
  <si>
    <t>HSC100</t>
  </si>
  <si>
    <t>HSC11</t>
  </si>
  <si>
    <t>No backup plan exists to remove failed data loads in the data warehouse</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</si>
  <si>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</si>
  <si>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</si>
  <si>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</si>
  <si>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</si>
  <si>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</si>
  <si>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</si>
  <si>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</si>
  <si>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</si>
  <si>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</si>
  <si>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</si>
  <si>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</si>
  <si>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</si>
  <si>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</si>
  <si>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</si>
  <si>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</si>
  <si>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</si>
  <si>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</si>
  <si>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</si>
  <si>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</si>
  <si>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</si>
  <si>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</si>
  <si>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</si>
  <si>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</si>
  <si>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</si>
  <si>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</si>
  <si>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</si>
  <si>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</si>
  <si>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</si>
  <si>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</si>
  <si>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</si>
  <si>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</si>
  <si>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</si>
  <si>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</si>
  <si>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</si>
  <si>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</si>
  <si>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</si>
  <si>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</si>
  <si>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</si>
  <si>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</si>
  <si>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</si>
  <si>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</si>
  <si>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</si>
  <si>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</si>
  <si>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</si>
  <si>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</si>
  <si>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</si>
  <si>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</si>
  <si>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</si>
  <si>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</si>
  <si>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</si>
  <si>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</si>
  <si>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</si>
  <si>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</si>
  <si>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</si>
  <si>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</si>
  <si>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</si>
  <si>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</si>
  <si>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</si>
  <si>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</si>
  <si>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</si>
  <si>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</si>
  <si>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</si>
  <si>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</si>
  <si>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</si>
  <si>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</si>
  <si>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</si>
  <si>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</si>
  <si>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</si>
  <si>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</si>
  <si>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</si>
  <si>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</si>
  <si>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</si>
  <si>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</si>
  <si>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</si>
  <si>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</si>
  <si>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</si>
  <si>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</si>
  <si>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</si>
  <si>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</si>
  <si>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</si>
  <si>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</si>
  <si>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</si>
  <si>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</si>
  <si>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</si>
  <si>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</si>
  <si>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</si>
  <si>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</si>
  <si>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</si>
  <si>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</si>
  <si>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</si>
  <si>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</si>
  <si>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</si>
  <si>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</si>
  <si>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</si>
  <si>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</si>
  <si>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</si>
  <si>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</si>
  <si>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</si>
  <si>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</si>
  <si>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</si>
  <si>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</si>
  <si>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</si>
  <si>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</si>
  <si>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</si>
  <si>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</si>
  <si>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</si>
  <si>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</si>
  <si>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</si>
  <si>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</si>
  <si>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</si>
  <si>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</si>
  <si>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</si>
  <si>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</si>
  <si>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</si>
  <si>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</si>
  <si>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</si>
  <si>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</si>
  <si>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</si>
  <si>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</si>
  <si>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</si>
  <si>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</si>
  <si>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</si>
  <si>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</si>
  <si>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</si>
  <si>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</si>
  <si>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</si>
  <si>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</si>
  <si>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</si>
  <si>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</si>
  <si>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</si>
  <si>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</si>
  <si>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</si>
  <si>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</si>
  <si>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</si>
  <si>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</si>
  <si>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</si>
  <si>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</si>
  <si>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</si>
  <si>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</si>
  <si>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</si>
  <si>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</si>
  <si>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</si>
  <si>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</si>
  <si>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</si>
  <si>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</si>
  <si>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</si>
  <si>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</si>
  <si>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</si>
  <si>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</si>
  <si>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</si>
  <si>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</si>
  <si>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</si>
  <si>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</si>
  <si>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</si>
  <si>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</si>
  <si>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</si>
  <si>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</si>
  <si>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</si>
  <si>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</si>
  <si>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</si>
  <si>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</si>
  <si>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</si>
  <si>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</si>
  <si>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</si>
  <si>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</si>
  <si>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</si>
  <si>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</si>
  <si>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</si>
  <si>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</si>
  <si>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</si>
  <si>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</si>
  <si>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</si>
  <si>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</si>
  <si>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</si>
  <si>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</si>
  <si>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</si>
  <si>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</si>
  <si>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</si>
  <si>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</si>
  <si>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</si>
  <si>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</si>
  <si>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</si>
  <si>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</si>
  <si>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</si>
  <si>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</si>
  <si>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</si>
  <si>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</si>
  <si>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</si>
  <si>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</si>
  <si>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</si>
  <si>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</si>
  <si>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</si>
  <si>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</si>
  <si>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</si>
  <si>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</si>
  <si>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</si>
  <si>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</si>
  <si>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</si>
  <si>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</si>
  <si>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</si>
  <si>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</si>
  <si>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</si>
  <si>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</si>
  <si>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</si>
  <si>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</si>
  <si>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</si>
  <si>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</si>
  <si>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</si>
  <si>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</si>
  <si>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</si>
  <si>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</si>
  <si>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</si>
  <si>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</si>
  <si>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</si>
  <si>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</si>
  <si>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</si>
  <si>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</si>
  <si>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</si>
  <si>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</si>
  <si>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</si>
  <si>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</si>
  <si>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</si>
  <si>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</si>
  <si>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</si>
  <si>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</si>
  <si>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</si>
  <si>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</si>
  <si>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</si>
  <si>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</si>
  <si>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</si>
  <si>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</si>
  <si>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</si>
  <si>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</si>
  <si>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</si>
  <si>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</si>
  <si>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</si>
  <si>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</si>
  <si>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</si>
  <si>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</si>
  <si>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</si>
  <si>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</si>
  <si>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</si>
  <si>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</si>
  <si>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</si>
  <si>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</si>
  <si>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</si>
  <si>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</si>
  <si>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</si>
  <si>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</si>
  <si>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</si>
  <si>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</si>
  <si>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</si>
  <si>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</si>
  <si>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</si>
  <si>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</si>
  <si>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</si>
  <si>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</si>
  <si>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</si>
  <si>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</si>
  <si>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</si>
  <si>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</si>
  <si>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</si>
  <si>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</si>
  <si>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</si>
  <si>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</si>
  <si>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</si>
  <si>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</si>
  <si>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</si>
  <si>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</si>
  <si>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</si>
  <si>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</si>
  <si>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</si>
  <si>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</si>
  <si>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</si>
  <si>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</si>
  <si>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</si>
  <si>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</si>
  <si>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</si>
  <si>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</si>
  <si>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</si>
  <si>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</si>
  <si>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</si>
  <si>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</si>
  <si>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</si>
  <si>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</si>
  <si>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</si>
  <si>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</si>
  <si>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</si>
  <si>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</si>
  <si>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</si>
  <si>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</si>
  <si>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</si>
  <si>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</si>
  <si>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</si>
  <si>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</si>
  <si>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</si>
  <si>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</si>
  <si>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</si>
  <si>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</si>
  <si>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</si>
  <si>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</si>
  <si>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</si>
  <si>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</si>
  <si>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</si>
  <si>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</si>
  <si>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</si>
  <si>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</si>
  <si>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</si>
  <si>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</si>
  <si>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</si>
  <si>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</si>
  <si>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</si>
  <si>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</si>
  <si>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</si>
  <si>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</si>
  <si>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</si>
  <si>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</si>
  <si>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</si>
  <si>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</si>
  <si>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</si>
  <si>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</si>
  <si>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</si>
  <si>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</si>
  <si>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</si>
  <si>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</si>
  <si>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</si>
  <si>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</si>
  <si>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</si>
  <si>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</si>
  <si>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</si>
  <si>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</si>
  <si>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</si>
  <si>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</si>
  <si>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</si>
  <si>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</si>
  <si>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</si>
  <si>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</si>
  <si>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</si>
  <si>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</si>
  <si>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</si>
  <si>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</si>
  <si>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</si>
  <si>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</si>
  <si>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</si>
  <si>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</si>
  <si>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</si>
  <si>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</si>
  <si>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</si>
  <si>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</si>
  <si>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</si>
  <si>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</si>
  <si>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</si>
  <si>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</si>
  <si>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</si>
  <si>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</si>
  <si>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</si>
  <si>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</si>
  <si>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</si>
  <si>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</si>
  <si>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</si>
  <si>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</si>
  <si>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</si>
  <si>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</si>
  <si>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</si>
  <si>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</si>
  <si>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</si>
  <si>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</si>
  <si>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</si>
  <si>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</si>
  <si>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</si>
  <si>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</si>
  <si>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</si>
  <si>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</si>
  <si>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</si>
  <si>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</si>
  <si>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</si>
  <si>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</si>
  <si>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</si>
  <si>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</si>
  <si>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</si>
  <si>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</si>
  <si>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</si>
  <si>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</si>
  <si>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</si>
  <si>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</si>
  <si>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</si>
  <si>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</si>
  <si>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</si>
  <si>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</si>
  <si>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</si>
  <si>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</si>
  <si>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</si>
  <si>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</si>
  <si>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</si>
  <si>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</si>
  <si>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</si>
  <si>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</si>
  <si>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</si>
  <si>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</si>
  <si>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</si>
  <si>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</si>
  <si>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</si>
  <si>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</si>
  <si>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</si>
  <si>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</si>
  <si>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</si>
  <si>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</si>
  <si>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</si>
  <si>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</si>
  <si>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</si>
  <si>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</si>
  <si>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</si>
  <si>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</si>
  <si>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</si>
  <si>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</si>
  <si>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</si>
  <si>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</si>
  <si>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</si>
  <si>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</si>
  <si>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</si>
  <si>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</si>
  <si>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</si>
  <si>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</si>
  <si>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</si>
  <si>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</si>
  <si>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</si>
  <si>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</si>
  <si>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</si>
  <si>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</si>
  <si>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</si>
  <si>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Sections below are automatically calculated.</t>
  </si>
  <si>
    <t xml:space="preserve">       Use this box if Oracle 12c on Linux is used.</t>
  </si>
  <si>
    <t xml:space="preserve">       Use this box if Oracle 12c on Windows is used.</t>
  </si>
  <si>
    <t xml:space="preserve">       Use this box if Oracle 18c on Linux is used.</t>
  </si>
  <si>
    <t xml:space="preserve">       Use this box if Oracle 18c on Windows is used.</t>
  </si>
  <si>
    <t xml:space="preserve">       Use this box if Oracle 19c on Linux is used.</t>
  </si>
  <si>
    <t xml:space="preserve">This SCSEM is used by the IRS Office of Safeguards to evaluate compliance with IRS Publication 1075 for agencies that have implemented  a Oracle database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Test Cases RDBMS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Linux Host Test Cases - Test cases specific to Oracle 12c on Linux.  These should be tested in conjunction with the RDBMS Test Cases.   
Windows Host Test Cases - Test cases specific to Oracle 12c on Windows Server.  These should be tested in conjunction with the RDBMS Test Cases.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Oracle Database 12c v1.1.0
</t>
  </si>
  <si>
    <t xml:space="preserve"> ▪ SCSEM Version: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</si>
</sst>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6" x14ac:knownFonts="1">
    <font>
      <sz val="11"/>
      <color indexed="8"/>
      <name val="Calibri"/>
    </font>
    <font>
      <sz val="11"/>
      <color theme="1"/>
      <name val="Calibri"/>
      <family val="2"/>
      <scheme val="minor"/>
    </font>
    <font>
      <sz val="11"/>
      <color indexed="8"/>
      <name val="Calibri"/>
      <family val="2"/>
    </font>
    <font>
      <sz val="10"/>
      <name val="Arial"/>
      <family val="2"/>
    </font>
    <font>
      <sz val="10"/>
      <color indexed="8"/>
      <name val="Arial"/>
      <family val="2"/>
    </font>
    <font>
      <sz val="10"/>
      <color theme="1"/>
      <name val="Arial"/>
      <family val="2"/>
    </font>
    <font>
      <b/>
      <sz val="10"/>
      <name val="Arial"/>
      <family val="2"/>
    </font>
    <font>
      <sz val="12"/>
      <name val="Arial"/>
      <family val="2"/>
    </font>
    <font>
      <b/>
      <sz val="12"/>
      <name val="Arial"/>
      <family val="2"/>
    </font>
    <font>
      <sz val="11"/>
      <color indexed="8"/>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sz val="12"/>
      <color theme="1"/>
      <name val="Calibri"/>
      <family val="2"/>
      <scheme val="minor"/>
    </font>
    <font>
      <b/>
      <sz val="11"/>
      <color theme="1"/>
      <name val="Calibri"/>
      <family val="2"/>
      <scheme val="minor"/>
    </font>
    <font>
      <sz val="10"/>
      <color theme="1" tint="4.9989318521683403E-2"/>
      <name val="Arial"/>
      <family val="2"/>
    </font>
    <font>
      <sz val="11"/>
      <name val="Calibri"/>
      <family val="2"/>
    </font>
    <font>
      <sz val="10"/>
      <color rgb="FFFF0000"/>
      <name val="Arial"/>
      <family val="2"/>
    </font>
    <font>
      <sz val="10"/>
      <color rgb="FF000000"/>
      <name val="Arial"/>
      <family val="2"/>
    </font>
    <font>
      <b/>
      <sz val="10"/>
      <color indexed="8"/>
      <name val="Arial"/>
      <family val="2"/>
    </font>
    <font>
      <sz val="8"/>
      <name val="Calibri"/>
      <family val="2"/>
    </font>
    <font>
      <b/>
      <sz val="10"/>
      <color rgb="FF00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8"/>
      </patternFill>
    </fill>
    <fill>
      <patternFill patternType="solid">
        <fgColor theme="2" tint="-9.9978637043366805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style="thin">
        <color indexed="64"/>
      </right>
      <top style="thin">
        <color indexed="63"/>
      </top>
      <bottom/>
      <diagonal/>
    </border>
    <border>
      <left/>
      <right/>
      <top style="thin">
        <color indexed="63"/>
      </top>
      <bottom/>
      <diagonal/>
    </border>
    <border>
      <left style="thin">
        <color indexed="63"/>
      </left>
      <right/>
      <top style="thin">
        <color indexed="63"/>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3"/>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3"/>
      </bottom>
      <diagonal/>
    </border>
    <border>
      <left style="thin">
        <color indexed="63"/>
      </left>
      <right style="thin">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3"/>
      </right>
      <top/>
      <bottom style="thin">
        <color indexed="63"/>
      </bottom>
      <diagonal/>
    </border>
    <border>
      <left/>
      <right style="thin">
        <color indexed="63"/>
      </right>
      <top/>
      <bottom/>
      <diagonal/>
    </border>
    <border>
      <left/>
      <right style="thin">
        <color indexed="63"/>
      </right>
      <top style="thin">
        <color indexed="63"/>
      </top>
      <bottom/>
      <diagonal/>
    </border>
    <border>
      <left style="thin">
        <color indexed="63"/>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4"/>
      </right>
      <top/>
      <bottom/>
      <diagonal/>
    </border>
    <border>
      <left style="thin">
        <color indexed="63"/>
      </left>
      <right style="thin">
        <color indexed="63"/>
      </right>
      <top/>
      <bottom style="thin">
        <color indexed="63"/>
      </bottom>
      <diagonal/>
    </border>
  </borders>
  <cellStyleXfs count="7">
    <xf numFmtId="0" fontId="0" fillId="0" borderId="0" applyFill="0" applyProtection="0"/>
    <xf numFmtId="0" fontId="3" fillId="0" borderId="0"/>
    <xf numFmtId="0" fontId="2" fillId="0" borderId="0" applyFill="0" applyProtection="0"/>
    <xf numFmtId="0" fontId="3" fillId="0" borderId="0"/>
    <xf numFmtId="0" fontId="3" fillId="0" borderId="0"/>
    <xf numFmtId="0" fontId="1" fillId="0" borderId="0"/>
    <xf numFmtId="0" fontId="2" fillId="0" borderId="0" applyFill="0" applyProtection="0"/>
  </cellStyleXfs>
  <cellXfs count="337">
    <xf numFmtId="0" fontId="0" fillId="0" borderId="0" xfId="0" applyFill="1" applyProtection="1"/>
    <xf numFmtId="0" fontId="4" fillId="0" borderId="1" xfId="0" applyFont="1" applyFill="1" applyBorder="1" applyAlignment="1" applyProtection="1">
      <alignment vertical="top" wrapText="1"/>
    </xf>
    <xf numFmtId="0" fontId="4" fillId="0" borderId="0" xfId="0" applyFont="1" applyFill="1" applyAlignment="1" applyProtection="1">
      <alignment wrapText="1"/>
    </xf>
    <xf numFmtId="0" fontId="4" fillId="0" borderId="0" xfId="0" applyFont="1" applyFill="1" applyAlignment="1" applyProtection="1">
      <alignment vertical="center" wrapText="1"/>
    </xf>
    <xf numFmtId="0" fontId="4" fillId="0" borderId="0" xfId="0" applyFont="1" applyFill="1" applyAlignment="1" applyProtection="1">
      <alignment vertical="top" wrapText="1"/>
    </xf>
    <xf numFmtId="0" fontId="4" fillId="0" borderId="1" xfId="0" applyFont="1" applyFill="1" applyBorder="1" applyAlignment="1" applyProtection="1">
      <alignment horizontal="left" vertical="top" wrapText="1"/>
    </xf>
    <xf numFmtId="0" fontId="2" fillId="0" borderId="0" xfId="2" applyProtection="1"/>
    <xf numFmtId="0" fontId="2" fillId="3" borderId="0" xfId="2" applyFill="1" applyProtection="1"/>
    <xf numFmtId="0" fontId="3" fillId="3" borderId="0" xfId="2" applyFont="1" applyFill="1" applyAlignment="1">
      <alignment vertical="center"/>
    </xf>
    <xf numFmtId="0" fontId="5" fillId="3" borderId="7" xfId="2" applyFont="1" applyFill="1" applyBorder="1" applyAlignment="1" applyProtection="1">
      <alignment vertical="center" wrapText="1"/>
    </xf>
    <xf numFmtId="0" fontId="6" fillId="3" borderId="8" xfId="2" applyFont="1" applyFill="1" applyBorder="1" applyAlignment="1" applyProtection="1">
      <alignment vertical="center"/>
    </xf>
    <xf numFmtId="164" fontId="5" fillId="3" borderId="7" xfId="2" applyNumberFormat="1" applyFont="1" applyFill="1" applyBorder="1" applyAlignment="1" applyProtection="1">
      <alignment vertical="center" wrapText="1"/>
    </xf>
    <xf numFmtId="0" fontId="2" fillId="4" borderId="7" xfId="2" applyFill="1" applyBorder="1" applyAlignment="1" applyProtection="1">
      <alignment vertical="center"/>
    </xf>
    <xf numFmtId="0" fontId="2" fillId="4" borderId="9" xfId="2" applyFill="1" applyBorder="1" applyAlignment="1" applyProtection="1">
      <alignment vertical="center"/>
    </xf>
    <xf numFmtId="0" fontId="2" fillId="4" borderId="8" xfId="2" applyFill="1" applyBorder="1" applyAlignment="1" applyProtection="1">
      <alignment vertical="center"/>
    </xf>
    <xf numFmtId="0" fontId="6" fillId="5" borderId="7" xfId="2" applyFont="1" applyFill="1" applyBorder="1" applyAlignment="1" applyProtection="1">
      <alignment vertical="center"/>
    </xf>
    <xf numFmtId="0" fontId="6" fillId="5" borderId="9" xfId="2" applyFont="1" applyFill="1" applyBorder="1" applyAlignment="1" applyProtection="1">
      <alignment vertical="center"/>
    </xf>
    <xf numFmtId="0" fontId="6" fillId="5" borderId="8" xfId="2" applyFont="1" applyFill="1" applyBorder="1" applyAlignment="1" applyProtection="1">
      <alignment vertical="center"/>
    </xf>
    <xf numFmtId="0" fontId="2" fillId="3" borderId="10" xfId="2" applyFill="1" applyBorder="1" applyProtection="1"/>
    <xf numFmtId="0" fontId="6" fillId="3" borderId="12" xfId="2" applyFont="1" applyFill="1" applyBorder="1" applyAlignment="1" applyProtection="1">
      <alignment vertical="center"/>
    </xf>
    <xf numFmtId="0" fontId="2" fillId="6" borderId="13" xfId="2" applyFill="1" applyBorder="1" applyAlignment="1" applyProtection="1">
      <alignment vertical="top"/>
    </xf>
    <xf numFmtId="0" fontId="2" fillId="6" borderId="14" xfId="2" applyFill="1" applyBorder="1" applyAlignment="1" applyProtection="1">
      <alignment vertical="top"/>
    </xf>
    <xf numFmtId="0" fontId="2" fillId="6" borderId="15" xfId="2" applyFill="1" applyBorder="1" applyAlignment="1" applyProtection="1">
      <alignment vertical="top"/>
    </xf>
    <xf numFmtId="0" fontId="2" fillId="6" borderId="10" xfId="2" applyFill="1" applyBorder="1" applyAlignment="1" applyProtection="1">
      <alignment vertical="top"/>
    </xf>
    <xf numFmtId="0" fontId="2" fillId="6" borderId="0" xfId="2" applyFill="1" applyAlignment="1" applyProtection="1">
      <alignment vertical="top"/>
    </xf>
    <xf numFmtId="0" fontId="3" fillId="6" borderId="16" xfId="2" applyFont="1" applyFill="1" applyBorder="1" applyAlignment="1" applyProtection="1">
      <alignment vertical="top"/>
    </xf>
    <xf numFmtId="0" fontId="6" fillId="6" borderId="17" xfId="2" applyFont="1" applyFill="1" applyBorder="1" applyAlignment="1" applyProtection="1">
      <alignment vertical="center"/>
    </xf>
    <xf numFmtId="0" fontId="6" fillId="6" borderId="18" xfId="2" applyFont="1" applyFill="1" applyBorder="1" applyAlignment="1" applyProtection="1">
      <alignment vertical="center"/>
    </xf>
    <xf numFmtId="0" fontId="6" fillId="6" borderId="19" xfId="2" applyFont="1" applyFill="1" applyBorder="1" applyAlignment="1" applyProtection="1">
      <alignment vertical="center"/>
    </xf>
    <xf numFmtId="0" fontId="3" fillId="7" borderId="13" xfId="2" applyFont="1" applyFill="1" applyBorder="1" applyProtection="1"/>
    <xf numFmtId="0" fontId="3" fillId="7" borderId="14" xfId="2" applyFont="1" applyFill="1" applyBorder="1" applyProtection="1"/>
    <xf numFmtId="0" fontId="2" fillId="7" borderId="15" xfId="2" applyFill="1" applyBorder="1" applyProtection="1"/>
    <xf numFmtId="0" fontId="3" fillId="7" borderId="10" xfId="2" applyFont="1" applyFill="1" applyBorder="1" applyProtection="1"/>
    <xf numFmtId="0" fontId="3" fillId="7" borderId="0" xfId="2" applyFont="1" applyFill="1" applyProtection="1"/>
    <xf numFmtId="0" fontId="5" fillId="7" borderId="16" xfId="2" applyFont="1" applyFill="1" applyBorder="1" applyProtection="1"/>
    <xf numFmtId="0" fontId="7" fillId="7" borderId="10" xfId="2" applyFont="1" applyFill="1" applyBorder="1" applyProtection="1"/>
    <xf numFmtId="0" fontId="7" fillId="7" borderId="0" xfId="2" applyFont="1" applyFill="1" applyProtection="1"/>
    <xf numFmtId="0" fontId="8" fillId="7" borderId="16" xfId="2" applyFont="1" applyFill="1" applyBorder="1" applyProtection="1"/>
    <xf numFmtId="0" fontId="3" fillId="7" borderId="17" xfId="2" applyFont="1" applyFill="1" applyBorder="1" applyProtection="1"/>
    <xf numFmtId="0" fontId="3" fillId="7" borderId="18" xfId="2" applyFont="1" applyFill="1" applyBorder="1" applyProtection="1"/>
    <xf numFmtId="0" fontId="8" fillId="7" borderId="19" xfId="2" applyFont="1" applyFill="1" applyBorder="1" applyProtection="1"/>
    <xf numFmtId="0" fontId="6" fillId="5" borderId="9" xfId="2" applyFont="1" applyFill="1" applyBorder="1"/>
    <xf numFmtId="0" fontId="3" fillId="3" borderId="12" xfId="2" applyFont="1" applyFill="1" applyBorder="1" applyAlignment="1" applyProtection="1">
      <alignment vertical="top"/>
    </xf>
    <xf numFmtId="0" fontId="3" fillId="3" borderId="9" xfId="2" applyFont="1" applyFill="1" applyBorder="1" applyAlignment="1" applyProtection="1">
      <alignment vertical="top"/>
    </xf>
    <xf numFmtId="0" fontId="3" fillId="3" borderId="8" xfId="2" applyFont="1" applyFill="1" applyBorder="1" applyAlignment="1" applyProtection="1">
      <alignment vertical="top"/>
    </xf>
    <xf numFmtId="0" fontId="6" fillId="8" borderId="3" xfId="2" applyFont="1" applyFill="1" applyBorder="1" applyAlignment="1" applyProtection="1">
      <alignment vertical="top"/>
    </xf>
    <xf numFmtId="0" fontId="6" fillId="8" borderId="21" xfId="2" applyFont="1" applyFill="1" applyBorder="1" applyAlignment="1" applyProtection="1">
      <alignment vertical="top"/>
    </xf>
    <xf numFmtId="0" fontId="6" fillId="8" borderId="2" xfId="2" applyFont="1" applyFill="1" applyBorder="1" applyAlignment="1" applyProtection="1">
      <alignment vertical="top"/>
    </xf>
    <xf numFmtId="0" fontId="12" fillId="8" borderId="2" xfId="2" applyFont="1" applyFill="1" applyBorder="1" applyAlignment="1" applyProtection="1">
      <alignment vertical="top"/>
    </xf>
    <xf numFmtId="0" fontId="6" fillId="8" borderId="10" xfId="2" applyFont="1" applyFill="1" applyBorder="1" applyAlignment="1" applyProtection="1">
      <alignment vertical="top"/>
    </xf>
    <xf numFmtId="0" fontId="6" fillId="8" borderId="0" xfId="2" applyFont="1" applyFill="1" applyAlignment="1" applyProtection="1">
      <alignment vertical="top"/>
    </xf>
    <xf numFmtId="0" fontId="6" fillId="8" borderId="22" xfId="2" applyFont="1" applyFill="1" applyBorder="1" applyAlignment="1" applyProtection="1">
      <alignment vertical="top"/>
    </xf>
    <xf numFmtId="0" fontId="6" fillId="8" borderId="32" xfId="2" applyFont="1" applyFill="1" applyBorder="1" applyAlignment="1" applyProtection="1">
      <alignment vertical="top"/>
    </xf>
    <xf numFmtId="0" fontId="6" fillId="8" borderId="33" xfId="2" applyFont="1" applyFill="1" applyBorder="1" applyAlignment="1" applyProtection="1">
      <alignment vertical="top"/>
    </xf>
    <xf numFmtId="0" fontId="12" fillId="8" borderId="34" xfId="2" applyFont="1" applyFill="1" applyBorder="1" applyAlignment="1" applyProtection="1">
      <alignment vertical="top"/>
    </xf>
    <xf numFmtId="0" fontId="3" fillId="3" borderId="35" xfId="2" applyFont="1" applyFill="1" applyBorder="1" applyAlignment="1" applyProtection="1">
      <alignment vertical="top"/>
    </xf>
    <xf numFmtId="0" fontId="3" fillId="3" borderId="14" xfId="2" applyFont="1" applyFill="1" applyBorder="1" applyAlignment="1" applyProtection="1">
      <alignment vertical="top"/>
    </xf>
    <xf numFmtId="0" fontId="3" fillId="3" borderId="15" xfId="2" applyFont="1" applyFill="1" applyBorder="1" applyAlignment="1" applyProtection="1">
      <alignment vertical="top"/>
    </xf>
    <xf numFmtId="0" fontId="6" fillId="8" borderId="35" xfId="2" applyFont="1" applyFill="1" applyBorder="1" applyAlignment="1" applyProtection="1">
      <alignment vertical="top"/>
    </xf>
    <xf numFmtId="0" fontId="6" fillId="8" borderId="14" xfId="2" applyFont="1" applyFill="1" applyBorder="1" applyAlignment="1" applyProtection="1">
      <alignment vertical="top"/>
    </xf>
    <xf numFmtId="0" fontId="6" fillId="8" borderId="15" xfId="2" applyFont="1" applyFill="1" applyBorder="1" applyAlignment="1" applyProtection="1">
      <alignment vertical="top"/>
    </xf>
    <xf numFmtId="0" fontId="3" fillId="3" borderId="37" xfId="2" applyFont="1" applyFill="1" applyBorder="1" applyAlignment="1" applyProtection="1">
      <alignment vertical="top"/>
    </xf>
    <xf numFmtId="0" fontId="3" fillId="3" borderId="18" xfId="2" applyFont="1" applyFill="1" applyBorder="1" applyAlignment="1" applyProtection="1">
      <alignment vertical="top"/>
    </xf>
    <xf numFmtId="0" fontId="3" fillId="3" borderId="19" xfId="2" applyFont="1" applyFill="1" applyBorder="1" applyAlignment="1" applyProtection="1">
      <alignment vertical="top"/>
    </xf>
    <xf numFmtId="0" fontId="6" fillId="8" borderId="37" xfId="2" applyFont="1" applyFill="1" applyBorder="1" applyAlignment="1" applyProtection="1">
      <alignment vertical="top"/>
    </xf>
    <xf numFmtId="0" fontId="6" fillId="8" borderId="18" xfId="2" applyFont="1" applyFill="1" applyBorder="1" applyAlignment="1" applyProtection="1">
      <alignment vertical="top"/>
    </xf>
    <xf numFmtId="0" fontId="6" fillId="8" borderId="19" xfId="2" applyFont="1" applyFill="1" applyBorder="1" applyAlignment="1" applyProtection="1">
      <alignment vertical="top"/>
    </xf>
    <xf numFmtId="0" fontId="3" fillId="3" borderId="36" xfId="2" applyFont="1" applyFill="1" applyBorder="1" applyAlignment="1" applyProtection="1">
      <alignment vertical="top"/>
    </xf>
    <xf numFmtId="0" fontId="3" fillId="3" borderId="0" xfId="2" applyFont="1" applyFill="1" applyAlignment="1" applyProtection="1">
      <alignment vertical="top"/>
    </xf>
    <xf numFmtId="0" fontId="3" fillId="3" borderId="16" xfId="2" applyFont="1" applyFill="1" applyBorder="1" applyAlignment="1" applyProtection="1">
      <alignment vertical="top"/>
    </xf>
    <xf numFmtId="0" fontId="6" fillId="8" borderId="36" xfId="2" applyFont="1" applyFill="1" applyBorder="1" applyAlignment="1" applyProtection="1">
      <alignment vertical="top"/>
    </xf>
    <xf numFmtId="0" fontId="6" fillId="8" borderId="16" xfId="2" applyFont="1" applyFill="1" applyBorder="1" applyAlignment="1" applyProtection="1">
      <alignment vertical="top"/>
    </xf>
    <xf numFmtId="0" fontId="6" fillId="8" borderId="12" xfId="2" applyFont="1" applyFill="1" applyBorder="1" applyAlignment="1" applyProtection="1">
      <alignment vertical="top"/>
    </xf>
    <xf numFmtId="0" fontId="6" fillId="8" borderId="9" xfId="2" applyFont="1" applyFill="1" applyBorder="1" applyAlignment="1" applyProtection="1">
      <alignment vertical="top"/>
    </xf>
    <xf numFmtId="0" fontId="6" fillId="8" borderId="8" xfId="2" applyFont="1" applyFill="1" applyBorder="1" applyAlignment="1" applyProtection="1">
      <alignment vertical="top"/>
    </xf>
    <xf numFmtId="0" fontId="3" fillId="3" borderId="3" xfId="2" applyFont="1" applyFill="1" applyBorder="1" applyAlignment="1" applyProtection="1">
      <alignment horizontal="left" vertical="top"/>
    </xf>
    <xf numFmtId="0" fontId="3" fillId="3" borderId="21" xfId="2" applyFont="1" applyFill="1" applyBorder="1" applyAlignment="1" applyProtection="1">
      <alignment horizontal="left" vertical="top"/>
    </xf>
    <xf numFmtId="0" fontId="3" fillId="3" borderId="38" xfId="2" applyFont="1" applyFill="1" applyBorder="1" applyAlignment="1" applyProtection="1">
      <alignment horizontal="left" vertical="top"/>
    </xf>
    <xf numFmtId="0" fontId="6" fillId="8" borderId="39" xfId="2" applyFont="1" applyFill="1" applyBorder="1" applyAlignment="1" applyProtection="1">
      <alignment vertical="top"/>
    </xf>
    <xf numFmtId="0" fontId="6" fillId="4" borderId="12" xfId="2" applyFont="1" applyFill="1" applyBorder="1" applyAlignment="1" applyProtection="1">
      <alignment vertical="center"/>
    </xf>
    <xf numFmtId="0" fontId="6" fillId="4" borderId="9" xfId="2" applyFont="1" applyFill="1" applyBorder="1" applyAlignment="1" applyProtection="1">
      <alignment vertical="center"/>
    </xf>
    <xf numFmtId="0" fontId="6" fillId="4" borderId="8" xfId="2" applyFont="1" applyFill="1" applyBorder="1" applyAlignment="1" applyProtection="1">
      <alignment vertical="center"/>
    </xf>
    <xf numFmtId="0" fontId="3" fillId="3" borderId="14" xfId="2" applyFont="1" applyFill="1" applyBorder="1" applyAlignment="1" applyProtection="1">
      <alignment horizontal="center" vertical="top"/>
    </xf>
    <xf numFmtId="0" fontId="6" fillId="4" borderId="37" xfId="2" applyFont="1" applyFill="1" applyBorder="1" applyAlignment="1" applyProtection="1">
      <alignment vertical="center"/>
    </xf>
    <xf numFmtId="0" fontId="6" fillId="4" borderId="18" xfId="2" applyFont="1" applyFill="1" applyBorder="1" applyAlignment="1" applyProtection="1">
      <alignment vertical="center"/>
    </xf>
    <xf numFmtId="0" fontId="6" fillId="4" borderId="19" xfId="2" applyFont="1" applyFill="1" applyBorder="1" applyAlignment="1" applyProtection="1">
      <alignment vertical="center"/>
    </xf>
    <xf numFmtId="0" fontId="6" fillId="5" borderId="12" xfId="2" applyFont="1" applyFill="1" applyBorder="1" applyProtection="1"/>
    <xf numFmtId="0" fontId="6" fillId="5" borderId="9" xfId="2" applyFont="1" applyFill="1" applyBorder="1" applyProtection="1"/>
    <xf numFmtId="0" fontId="6" fillId="5" borderId="8" xfId="2" applyFont="1" applyFill="1" applyBorder="1" applyProtection="1"/>
    <xf numFmtId="0" fontId="3" fillId="0" borderId="1" xfId="2" applyFont="1" applyBorder="1" applyAlignment="1">
      <alignment horizontal="left" vertical="top"/>
    </xf>
    <xf numFmtId="0" fontId="6" fillId="4" borderId="40" xfId="2" applyFont="1" applyFill="1" applyBorder="1" applyAlignment="1">
      <alignment horizontal="left" vertical="center" wrapText="1"/>
    </xf>
    <xf numFmtId="49" fontId="6" fillId="4" borderId="40" xfId="2" applyNumberFormat="1" applyFont="1" applyFill="1" applyBorder="1" applyAlignment="1">
      <alignment horizontal="left" vertical="center" wrapText="1"/>
    </xf>
    <xf numFmtId="49" fontId="6" fillId="5" borderId="9" xfId="2" applyNumberFormat="1" applyFont="1" applyFill="1" applyBorder="1"/>
    <xf numFmtId="0" fontId="6" fillId="5" borderId="8" xfId="2" applyFont="1" applyFill="1" applyBorder="1"/>
    <xf numFmtId="0" fontId="0" fillId="0" borderId="0" xfId="0" applyProtection="1"/>
    <xf numFmtId="0" fontId="6" fillId="4" borderId="1" xfId="0" applyFont="1" applyFill="1" applyBorder="1" applyAlignment="1" applyProtection="1">
      <alignment vertical="top" wrapText="1"/>
      <protection locked="0"/>
    </xf>
    <xf numFmtId="0" fontId="3" fillId="0" borderId="1" xfId="1" applyBorder="1" applyAlignment="1">
      <alignment horizontal="center" vertical="top"/>
    </xf>
    <xf numFmtId="0" fontId="4" fillId="0" borderId="0" xfId="0" applyFont="1" applyProtection="1"/>
    <xf numFmtId="0" fontId="4" fillId="0" borderId="0" xfId="0" applyFont="1" applyFill="1" applyProtection="1"/>
    <xf numFmtId="0" fontId="4" fillId="0" borderId="0" xfId="0" applyFont="1" applyFill="1" applyAlignment="1" applyProtection="1">
      <alignment horizontal="center"/>
    </xf>
    <xf numFmtId="0" fontId="4" fillId="0" borderId="0" xfId="0" applyFont="1" applyFill="1" applyAlignment="1" applyProtection="1">
      <alignment horizontal="left" vertical="center" wrapText="1"/>
    </xf>
    <xf numFmtId="0" fontId="4" fillId="0" borderId="4" xfId="0" applyFont="1" applyFill="1" applyBorder="1" applyAlignment="1" applyProtection="1">
      <alignment horizontal="left" vertical="top" wrapText="1"/>
    </xf>
    <xf numFmtId="0" fontId="4" fillId="0" borderId="0" xfId="0" applyFont="1" applyFill="1" applyAlignment="1" applyProtection="1">
      <alignment horizontal="center" vertical="center"/>
    </xf>
    <xf numFmtId="0" fontId="4" fillId="2" borderId="0" xfId="0" applyFont="1" applyFill="1" applyAlignment="1" applyProtection="1">
      <alignment horizontal="center" vertical="top"/>
    </xf>
    <xf numFmtId="0" fontId="4" fillId="2" borderId="0" xfId="0" applyFont="1" applyFill="1" applyProtection="1"/>
    <xf numFmtId="0" fontId="4" fillId="2" borderId="0" xfId="0" applyFont="1" applyFill="1" applyAlignment="1" applyProtection="1">
      <alignment vertical="center" wrapText="1"/>
    </xf>
    <xf numFmtId="0" fontId="4" fillId="2" borderId="0" xfId="0" applyFont="1" applyFill="1" applyAlignment="1" applyProtection="1">
      <alignment horizontal="left" vertical="center" wrapText="1"/>
    </xf>
    <xf numFmtId="0" fontId="4" fillId="2" borderId="0" xfId="0" applyFont="1" applyFill="1" applyAlignment="1" applyProtection="1">
      <alignment vertical="top" wrapText="1"/>
    </xf>
    <xf numFmtId="0" fontId="4" fillId="10" borderId="0" xfId="0" applyFont="1" applyFill="1" applyAlignment="1" applyProtection="1">
      <alignment horizontal="left" vertical="center"/>
    </xf>
    <xf numFmtId="0" fontId="4" fillId="0" borderId="0" xfId="0" applyFont="1" applyFill="1" applyAlignment="1" applyProtection="1">
      <alignment horizontal="center" vertical="top"/>
    </xf>
    <xf numFmtId="0" fontId="3" fillId="0" borderId="1" xfId="0" applyFont="1" applyBorder="1" applyAlignment="1" applyProtection="1">
      <alignment horizontal="left" vertical="top" wrapText="1"/>
    </xf>
    <xf numFmtId="0" fontId="3" fillId="0" borderId="1" xfId="0" applyFont="1" applyBorder="1" applyAlignment="1" applyProtection="1">
      <alignment horizontal="left" vertical="top" wrapText="1"/>
      <protection locked="0"/>
    </xf>
    <xf numFmtId="0" fontId="9" fillId="0" borderId="0" xfId="0" applyFont="1" applyFill="1" applyAlignment="1" applyProtection="1">
      <alignment wrapText="1"/>
    </xf>
    <xf numFmtId="0" fontId="2" fillId="2" borderId="0" xfId="0" applyFont="1" applyFill="1" applyProtection="1"/>
    <xf numFmtId="0" fontId="2" fillId="2" borderId="0" xfId="0" applyFont="1" applyFill="1" applyAlignment="1" applyProtection="1">
      <alignment horizontal="center" vertical="center"/>
    </xf>
    <xf numFmtId="0" fontId="9" fillId="2" borderId="0" xfId="0" applyFont="1" applyFill="1" applyAlignment="1" applyProtection="1">
      <alignment horizontal="left" vertical="top" wrapText="1"/>
    </xf>
    <xf numFmtId="0" fontId="9" fillId="0" borderId="0" xfId="0" applyFont="1" applyFill="1" applyAlignment="1" applyProtection="1">
      <alignment horizontal="left" vertical="top" wrapText="1"/>
    </xf>
    <xf numFmtId="0" fontId="2" fillId="0" borderId="0" xfId="0" applyFont="1" applyProtection="1"/>
    <xf numFmtId="0" fontId="9" fillId="0" borderId="0" xfId="0" applyFont="1" applyFill="1" applyAlignment="1" applyProtection="1">
      <alignment vertical="center" wrapText="1"/>
    </xf>
    <xf numFmtId="0" fontId="3" fillId="0" borderId="27" xfId="0" applyFont="1" applyFill="1" applyBorder="1" applyAlignment="1" applyProtection="1">
      <alignment horizontal="left" vertical="top" wrapText="1"/>
      <protection locked="0"/>
    </xf>
    <xf numFmtId="0" fontId="2" fillId="2" borderId="0" xfId="0" applyFont="1" applyFill="1" applyAlignment="1" applyProtection="1">
      <alignment vertical="top"/>
    </xf>
    <xf numFmtId="0" fontId="2" fillId="2" borderId="0" xfId="0" applyFont="1" applyFill="1" applyAlignment="1" applyProtection="1">
      <alignment vertical="center"/>
    </xf>
    <xf numFmtId="0" fontId="6" fillId="0" borderId="8" xfId="0" applyFont="1" applyBorder="1" applyAlignment="1" applyProtection="1">
      <alignment vertical="center"/>
    </xf>
    <xf numFmtId="0" fontId="6" fillId="0" borderId="12" xfId="0" applyFont="1" applyBorder="1" applyAlignment="1" applyProtection="1">
      <alignment vertical="center"/>
    </xf>
    <xf numFmtId="0" fontId="2" fillId="3" borderId="0" xfId="0" applyFont="1" applyFill="1" applyProtection="1"/>
    <xf numFmtId="0" fontId="0" fillId="3" borderId="0" xfId="0" applyFill="1"/>
    <xf numFmtId="0" fontId="3" fillId="3" borderId="0" xfId="0" applyFont="1" applyFill="1" applyAlignment="1">
      <alignment vertical="top"/>
    </xf>
    <xf numFmtId="0" fontId="0" fillId="3" borderId="34" xfId="0" applyFill="1" applyBorder="1"/>
    <xf numFmtId="0" fontId="0" fillId="3" borderId="33" xfId="0" applyFill="1" applyBorder="1"/>
    <xf numFmtId="0" fontId="6" fillId="3" borderId="22" xfId="0" applyFont="1" applyFill="1" applyBorder="1"/>
    <xf numFmtId="0" fontId="6" fillId="4" borderId="34" xfId="0" applyFont="1" applyFill="1" applyBorder="1" applyAlignment="1">
      <alignment vertical="center"/>
    </xf>
    <xf numFmtId="0" fontId="6" fillId="4" borderId="33" xfId="0" applyFont="1" applyFill="1" applyBorder="1" applyAlignment="1">
      <alignment vertical="center"/>
    </xf>
    <xf numFmtId="0" fontId="6" fillId="4" borderId="32" xfId="0" applyFont="1" applyFill="1" applyBorder="1" applyAlignment="1">
      <alignment vertical="center"/>
    </xf>
    <xf numFmtId="0" fontId="10" fillId="4" borderId="5" xfId="0" applyFont="1" applyFill="1" applyBorder="1" applyAlignment="1">
      <alignment vertical="center"/>
    </xf>
    <xf numFmtId="0" fontId="6" fillId="4" borderId="20" xfId="0" applyFont="1" applyFill="1" applyBorder="1" applyAlignment="1">
      <alignment vertical="center"/>
    </xf>
    <xf numFmtId="0" fontId="6" fillId="4" borderId="6" xfId="0" applyFont="1" applyFill="1" applyBorder="1" applyAlignment="1">
      <alignment vertical="center"/>
    </xf>
    <xf numFmtId="0" fontId="10" fillId="3" borderId="22" xfId="0" applyFont="1" applyFill="1" applyBorder="1" applyAlignment="1">
      <alignment vertical="top"/>
    </xf>
    <xf numFmtId="0" fontId="6" fillId="6" borderId="5" xfId="0" applyFont="1" applyFill="1" applyBorder="1" applyAlignment="1">
      <alignment vertical="center"/>
    </xf>
    <xf numFmtId="0" fontId="0" fillId="2" borderId="20" xfId="0" applyFill="1" applyBorder="1" applyAlignment="1">
      <alignment vertical="center"/>
    </xf>
    <xf numFmtId="0" fontId="6" fillId="6" borderId="20" xfId="0" applyFont="1" applyFill="1" applyBorder="1" applyAlignment="1">
      <alignment vertical="center"/>
    </xf>
    <xf numFmtId="0" fontId="0" fillId="2" borderId="6" xfId="0" applyFill="1" applyBorder="1" applyAlignment="1">
      <alignment vertical="center"/>
    </xf>
    <xf numFmtId="0" fontId="6" fillId="6" borderId="42" xfId="0" applyFont="1" applyFill="1" applyBorder="1" applyAlignment="1">
      <alignment vertical="center"/>
    </xf>
    <xf numFmtId="0" fontId="6" fillId="6" borderId="43" xfId="0" applyFont="1" applyFill="1" applyBorder="1" applyAlignment="1">
      <alignment vertical="center"/>
    </xf>
    <xf numFmtId="0" fontId="6" fillId="6" borderId="44" xfId="0" applyFont="1" applyFill="1" applyBorder="1" applyAlignment="1">
      <alignment vertical="center"/>
    </xf>
    <xf numFmtId="0" fontId="11" fillId="4" borderId="31"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3" fillId="4" borderId="28" xfId="0" applyFont="1" applyFill="1" applyBorder="1" applyAlignment="1">
      <alignment vertical="center"/>
    </xf>
    <xf numFmtId="0" fontId="0" fillId="4" borderId="12" xfId="0" applyFill="1" applyBorder="1" applyAlignment="1">
      <alignment vertical="center"/>
    </xf>
    <xf numFmtId="0" fontId="11" fillId="4" borderId="27" xfId="0" applyFont="1" applyFill="1" applyBorder="1" applyAlignment="1">
      <alignment horizontal="center" vertical="center"/>
    </xf>
    <xf numFmtId="0" fontId="11" fillId="4" borderId="1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9" fontId="14" fillId="0" borderId="1" xfId="0" applyNumberFormat="1" applyFont="1" applyFill="1" applyBorder="1" applyAlignment="1">
      <alignment horizontal="center" vertical="center"/>
    </xf>
    <xf numFmtId="0" fontId="6" fillId="3" borderId="26" xfId="0" applyFont="1" applyFill="1" applyBorder="1" applyAlignment="1">
      <alignment vertical="center"/>
    </xf>
    <xf numFmtId="0" fontId="6" fillId="3" borderId="25" xfId="0" applyFont="1" applyFill="1" applyBorder="1" applyAlignment="1">
      <alignment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6" fillId="3" borderId="0" xfId="0" applyFont="1" applyFill="1"/>
    <xf numFmtId="0" fontId="10" fillId="3" borderId="0" xfId="0" applyFont="1" applyFill="1" applyAlignment="1">
      <alignment vertical="top"/>
    </xf>
    <xf numFmtId="0" fontId="6" fillId="6" borderId="2" xfId="0" applyFont="1" applyFill="1" applyBorder="1" applyAlignment="1">
      <alignment vertical="center"/>
    </xf>
    <xf numFmtId="0" fontId="6" fillId="6" borderId="21" xfId="0" applyFont="1" applyFill="1" applyBorder="1" applyAlignment="1">
      <alignment vertical="center"/>
    </xf>
    <xf numFmtId="0" fontId="6" fillId="6" borderId="3" xfId="0" applyFont="1" applyFill="1" applyBorder="1" applyAlignment="1">
      <alignment vertical="center"/>
    </xf>
    <xf numFmtId="0" fontId="0" fillId="3" borderId="22" xfId="0" applyFill="1" applyBorder="1"/>
    <xf numFmtId="0" fontId="11" fillId="4" borderId="4" xfId="0" applyFont="1" applyFill="1" applyBorder="1" applyAlignment="1">
      <alignment horizontal="center" vertical="center"/>
    </xf>
    <xf numFmtId="0" fontId="11" fillId="3" borderId="0" xfId="0" applyFont="1" applyFill="1" applyAlignment="1">
      <alignment horizontal="center" vertical="center"/>
    </xf>
    <xf numFmtId="0" fontId="10" fillId="3" borderId="0" xfId="0" applyFont="1" applyFill="1" applyAlignment="1">
      <alignment vertical="top" wrapText="1"/>
    </xf>
    <xf numFmtId="0" fontId="3"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xf numFmtId="0" fontId="3" fillId="3" borderId="2" xfId="0" applyFont="1" applyFill="1" applyBorder="1" applyAlignment="1">
      <alignment vertical="center"/>
    </xf>
    <xf numFmtId="0" fontId="3" fillId="3" borderId="21" xfId="0" applyFont="1" applyFill="1" applyBorder="1" applyAlignment="1">
      <alignment vertical="center"/>
    </xf>
    <xf numFmtId="2" fontId="6" fillId="0" borderId="3" xfId="0" applyNumberFormat="1" applyFont="1" applyBorder="1" applyAlignment="1">
      <alignment horizontal="center" vertical="center"/>
    </xf>
    <xf numFmtId="0" fontId="0" fillId="3" borderId="5" xfId="0" applyFill="1" applyBorder="1"/>
    <xf numFmtId="0" fontId="0" fillId="3" borderId="20" xfId="0" applyFill="1" applyBorder="1"/>
    <xf numFmtId="0" fontId="10" fillId="3" borderId="20" xfId="0" applyFont="1" applyFill="1" applyBorder="1" applyAlignment="1">
      <alignment vertical="top" wrapText="1"/>
    </xf>
    <xf numFmtId="0" fontId="6" fillId="3" borderId="0" xfId="0" applyFont="1" applyFill="1" applyAlignment="1">
      <alignment vertical="center"/>
    </xf>
    <xf numFmtId="0" fontId="0" fillId="3" borderId="0" xfId="0" applyFill="1" applyAlignment="1">
      <alignment vertical="center"/>
    </xf>
    <xf numFmtId="0" fontId="10" fillId="3" borderId="0" xfId="0" applyFont="1" applyFill="1" applyAlignment="1">
      <alignment vertical="center"/>
    </xf>
    <xf numFmtId="0" fontId="10" fillId="3" borderId="0" xfId="0" applyFont="1" applyFill="1" applyAlignment="1">
      <alignment vertical="center" wrapText="1"/>
    </xf>
    <xf numFmtId="0" fontId="4" fillId="0" borderId="1" xfId="0" quotePrefix="1"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protection locked="0"/>
    </xf>
    <xf numFmtId="0" fontId="4" fillId="0" borderId="0" xfId="0" applyFont="1" applyFill="1" applyAlignment="1" applyProtection="1">
      <alignment horizontal="left" vertical="center"/>
    </xf>
    <xf numFmtId="0" fontId="6" fillId="4" borderId="40" xfId="0" applyFont="1" applyFill="1" applyBorder="1" applyAlignment="1" applyProtection="1">
      <alignment horizontal="left" vertical="top" wrapText="1"/>
    </xf>
    <xf numFmtId="0" fontId="6" fillId="4" borderId="19" xfId="0" applyFont="1" applyFill="1" applyBorder="1" applyAlignment="1" applyProtection="1">
      <alignment horizontal="left" vertical="top" wrapText="1"/>
    </xf>
    <xf numFmtId="0" fontId="6" fillId="4" borderId="1" xfId="0" applyFont="1" applyFill="1" applyBorder="1" applyAlignment="1" applyProtection="1">
      <alignment horizontal="left" vertical="top" wrapText="1"/>
    </xf>
    <xf numFmtId="0" fontId="6" fillId="9" borderId="40" xfId="0" applyFont="1" applyFill="1" applyBorder="1" applyAlignment="1" applyProtection="1">
      <alignment horizontal="left" vertical="top" wrapText="1"/>
    </xf>
    <xf numFmtId="0" fontId="6" fillId="5" borderId="9" xfId="0" applyFont="1" applyFill="1" applyBorder="1" applyProtection="1"/>
    <xf numFmtId="0" fontId="6" fillId="5" borderId="9" xfId="0" applyFont="1" applyFill="1" applyBorder="1" applyAlignment="1" applyProtection="1">
      <alignment horizontal="left"/>
    </xf>
    <xf numFmtId="0" fontId="6" fillId="5" borderId="21" xfId="0" applyFont="1" applyFill="1" applyBorder="1" applyProtection="1">
      <protection locked="0"/>
    </xf>
    <xf numFmtId="0" fontId="6" fillId="5" borderId="9" xfId="0" applyFont="1" applyFill="1" applyBorder="1" applyAlignment="1" applyProtection="1">
      <alignment horizontal="left" vertical="top"/>
      <protection locked="0"/>
    </xf>
    <xf numFmtId="0" fontId="3" fillId="0" borderId="0" xfId="0" applyFont="1" applyProtection="1"/>
    <xf numFmtId="0" fontId="12" fillId="8" borderId="34" xfId="0" applyFont="1" applyFill="1" applyBorder="1" applyAlignment="1" applyProtection="1">
      <alignment vertical="top"/>
    </xf>
    <xf numFmtId="0" fontId="6" fillId="8" borderId="33" xfId="0" applyFont="1" applyFill="1" applyBorder="1" applyAlignment="1" applyProtection="1">
      <alignment vertical="top"/>
    </xf>
    <xf numFmtId="0" fontId="6" fillId="8" borderId="32" xfId="0" applyFont="1" applyFill="1" applyBorder="1" applyAlignment="1" applyProtection="1">
      <alignment vertical="top"/>
    </xf>
    <xf numFmtId="0" fontId="6" fillId="8" borderId="5" xfId="0" applyFont="1" applyFill="1" applyBorder="1" applyAlignment="1" applyProtection="1">
      <alignment vertical="top"/>
    </xf>
    <xf numFmtId="0" fontId="6" fillId="8" borderId="20" xfId="0" applyFont="1" applyFill="1" applyBorder="1" applyAlignment="1" applyProtection="1">
      <alignment vertical="top"/>
    </xf>
    <xf numFmtId="0" fontId="6" fillId="8" borderId="6" xfId="0" applyFont="1" applyFill="1" applyBorder="1" applyAlignment="1" applyProtection="1">
      <alignment vertical="top"/>
    </xf>
    <xf numFmtId="0" fontId="6" fillId="5" borderId="18" xfId="0" applyFont="1" applyFill="1" applyBorder="1" applyAlignment="1" applyProtection="1">
      <alignment horizontal="left" vertical="top"/>
      <protection locked="0"/>
    </xf>
    <xf numFmtId="0" fontId="6" fillId="2" borderId="45" xfId="0" applyFont="1" applyFill="1" applyBorder="1" applyAlignment="1" applyProtection="1">
      <alignment horizontal="left" vertical="top" wrapText="1"/>
    </xf>
    <xf numFmtId="0" fontId="4" fillId="2" borderId="45" xfId="0" applyFont="1" applyFill="1" applyBorder="1" applyAlignment="1" applyProtection="1">
      <alignment horizontal="left" vertical="top" wrapText="1"/>
    </xf>
    <xf numFmtId="2" fontId="4" fillId="0" borderId="1" xfId="0" applyNumberFormat="1" applyFont="1" applyFill="1" applyBorder="1" applyAlignment="1" applyProtection="1">
      <alignment horizontal="left" vertical="top" wrapText="1"/>
    </xf>
    <xf numFmtId="0" fontId="3" fillId="0" borderId="1" xfId="0" applyFont="1" applyBorder="1" applyAlignment="1">
      <alignment horizontal="left" vertical="top" wrapText="1"/>
    </xf>
    <xf numFmtId="166" fontId="3" fillId="0" borderId="1" xfId="1" applyNumberFormat="1" applyBorder="1" applyAlignment="1">
      <alignment horizontal="left" vertical="top" wrapText="1"/>
    </xf>
    <xf numFmtId="14" fontId="3" fillId="0" borderId="1" xfId="1" applyNumberFormat="1" applyBorder="1" applyAlignment="1">
      <alignment horizontal="left" vertical="top" wrapText="1"/>
    </xf>
    <xf numFmtId="49" fontId="3" fillId="0" borderId="1" xfId="1" applyNumberFormat="1" applyBorder="1" applyAlignment="1">
      <alignment horizontal="left" vertical="top" wrapText="1"/>
    </xf>
    <xf numFmtId="166"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0" fontId="0" fillId="3" borderId="0" xfId="0" applyFill="1" applyProtection="1"/>
    <xf numFmtId="0" fontId="13" fillId="3" borderId="0" xfId="0" applyFont="1" applyFill="1" applyProtection="1"/>
    <xf numFmtId="0" fontId="6" fillId="3" borderId="34" xfId="0" applyFont="1" applyFill="1" applyBorder="1" applyAlignment="1">
      <alignment vertical="center"/>
    </xf>
    <xf numFmtId="0" fontId="6" fillId="3" borderId="33" xfId="0" applyFont="1" applyFill="1" applyBorder="1" applyAlignment="1">
      <alignment vertical="center"/>
    </xf>
    <xf numFmtId="0" fontId="0" fillId="3" borderId="32" xfId="0" applyFill="1" applyBorder="1"/>
    <xf numFmtId="0" fontId="3" fillId="3" borderId="22" xfId="0" applyFont="1" applyFill="1" applyBorder="1" applyAlignment="1">
      <alignment vertical="center"/>
    </xf>
    <xf numFmtId="0" fontId="0" fillId="3" borderId="10" xfId="0" applyFill="1" applyBorder="1"/>
    <xf numFmtId="0" fontId="3" fillId="3" borderId="5" xfId="0" applyFont="1" applyFill="1" applyBorder="1" applyAlignment="1">
      <alignment vertical="top"/>
    </xf>
    <xf numFmtId="0" fontId="3" fillId="3" borderId="20" xfId="0" applyFont="1" applyFill="1" applyBorder="1" applyAlignment="1">
      <alignment vertical="top"/>
    </xf>
    <xf numFmtId="0" fontId="0" fillId="3" borderId="6" xfId="0" applyFill="1" applyBorder="1"/>
    <xf numFmtId="0" fontId="6" fillId="5" borderId="2" xfId="0" applyFont="1" applyFill="1" applyBorder="1" applyAlignment="1">
      <alignment vertical="center"/>
    </xf>
    <xf numFmtId="0" fontId="6" fillId="5" borderId="21" xfId="0" applyFont="1" applyFill="1" applyBorder="1"/>
    <xf numFmtId="0" fontId="6" fillId="5" borderId="3" xfId="0" applyFont="1" applyFill="1" applyBorder="1"/>
    <xf numFmtId="0" fontId="15" fillId="3" borderId="0" xfId="0" applyFont="1" applyFill="1"/>
    <xf numFmtId="0" fontId="16" fillId="3" borderId="0" xfId="0" applyFont="1" applyFill="1"/>
    <xf numFmtId="0" fontId="3" fillId="3" borderId="0" xfId="2" applyFont="1" applyFill="1" applyProtection="1"/>
    <xf numFmtId="0" fontId="4" fillId="3" borderId="0" xfId="2" applyFont="1" applyFill="1"/>
    <xf numFmtId="49" fontId="4" fillId="3" borderId="0" xfId="2" applyNumberFormat="1" applyFont="1" applyFill="1"/>
    <xf numFmtId="0" fontId="3" fillId="0" borderId="11" xfId="2" applyFont="1" applyBorder="1" applyAlignment="1" applyProtection="1">
      <alignment horizontal="left" vertical="top" wrapText="1"/>
      <protection locked="0"/>
    </xf>
    <xf numFmtId="165" fontId="3" fillId="0" borderId="11" xfId="2" applyNumberFormat="1"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164" fontId="5" fillId="0" borderId="7" xfId="2" applyNumberFormat="1" applyFont="1" applyBorder="1" applyAlignment="1" applyProtection="1">
      <alignment horizontal="left" vertical="top" wrapText="1"/>
      <protection locked="0"/>
    </xf>
    <xf numFmtId="0" fontId="19" fillId="0" borderId="1" xfId="0" applyFont="1" applyFill="1" applyBorder="1" applyAlignment="1" applyProtection="1">
      <alignment horizontal="left" vertical="top" wrapText="1"/>
    </xf>
    <xf numFmtId="0" fontId="19" fillId="0" borderId="1" xfId="0" quotePrefix="1" applyFont="1" applyFill="1" applyBorder="1" applyAlignment="1">
      <alignment horizontal="left" vertical="top" wrapText="1"/>
    </xf>
    <xf numFmtId="0" fontId="19" fillId="0" borderId="1" xfId="3" applyFont="1" applyBorder="1" applyAlignment="1">
      <alignment horizontal="left" vertical="top" wrapText="1"/>
    </xf>
    <xf numFmtId="0" fontId="19" fillId="0" borderId="1" xfId="1" applyFont="1" applyBorder="1" applyAlignment="1">
      <alignment horizontal="left" vertical="top" wrapText="1"/>
    </xf>
    <xf numFmtId="0" fontId="19" fillId="0" borderId="4" xfId="0" applyFont="1" applyFill="1" applyBorder="1" applyAlignment="1" applyProtection="1">
      <alignment horizontal="left" vertical="top" wrapText="1"/>
    </xf>
    <xf numFmtId="0" fontId="19" fillId="0" borderId="4" xfId="0" applyFont="1" applyFill="1" applyBorder="1" applyAlignment="1" applyProtection="1">
      <alignment horizontal="left" vertical="top" wrapText="1"/>
      <protection locked="0"/>
    </xf>
    <xf numFmtId="0" fontId="19" fillId="0" borderId="1" xfId="0" applyFont="1" applyFill="1" applyBorder="1" applyAlignment="1" applyProtection="1">
      <alignment horizontal="left" vertical="top" wrapText="1"/>
      <protection locked="0"/>
    </xf>
    <xf numFmtId="10" fontId="19" fillId="0" borderId="1" xfId="0" applyNumberFormat="1" applyFont="1" applyFill="1" applyBorder="1" applyAlignment="1" applyProtection="1">
      <alignment horizontal="left" vertical="top" wrapText="1"/>
    </xf>
    <xf numFmtId="0" fontId="19" fillId="0" borderId="1" xfId="0" quotePrefix="1" applyFont="1" applyFill="1" applyBorder="1" applyAlignment="1" applyProtection="1">
      <alignment horizontal="left" vertical="top" wrapText="1"/>
    </xf>
    <xf numFmtId="0" fontId="19" fillId="0" borderId="41" xfId="0" applyFont="1" applyFill="1" applyBorder="1" applyAlignment="1" applyProtection="1">
      <alignment horizontal="left" vertical="top" wrapText="1"/>
    </xf>
    <xf numFmtId="0" fontId="6" fillId="4" borderId="40" xfId="0" applyFont="1" applyFill="1" applyBorder="1" applyAlignment="1" applyProtection="1">
      <alignment horizontal="left" vertical="top" wrapText="1"/>
      <protection locked="0"/>
    </xf>
    <xf numFmtId="0" fontId="19" fillId="0" borderId="1" xfId="0" quotePrefix="1" applyFont="1" applyFill="1" applyBorder="1" applyAlignment="1" applyProtection="1">
      <alignment horizontal="left" vertical="top" wrapText="1"/>
      <protection locked="0"/>
    </xf>
    <xf numFmtId="0" fontId="2" fillId="2" borderId="0" xfId="0" applyFont="1" applyFill="1" applyProtection="1">
      <protection locked="0"/>
    </xf>
    <xf numFmtId="0" fontId="0" fillId="0" borderId="0" xfId="0" applyFill="1" applyProtection="1">
      <protection locked="0"/>
    </xf>
    <xf numFmtId="0" fontId="9" fillId="0" borderId="0" xfId="0" applyFont="1" applyFill="1" applyAlignment="1" applyProtection="1">
      <alignment wrapText="1"/>
      <protection locked="0"/>
    </xf>
    <xf numFmtId="0" fontId="6" fillId="2" borderId="40" xfId="0" applyFont="1" applyFill="1" applyBorder="1" applyAlignment="1" applyProtection="1">
      <alignment vertical="top" wrapText="1"/>
    </xf>
    <xf numFmtId="0" fontId="3" fillId="0" borderId="1" xfId="1" applyBorder="1" applyAlignment="1">
      <alignment horizontal="left" vertical="top"/>
    </xf>
    <xf numFmtId="0" fontId="3" fillId="0" borderId="1" xfId="0" applyFont="1" applyFill="1" applyBorder="1" applyProtection="1"/>
    <xf numFmtId="0" fontId="3" fillId="0" borderId="1" xfId="0" applyFont="1" applyFill="1" applyBorder="1" applyAlignment="1" applyProtection="1">
      <alignment vertical="top" wrapText="1"/>
      <protection locked="0"/>
    </xf>
    <xf numFmtId="0" fontId="3" fillId="0" borderId="1" xfId="0" applyFont="1" applyFill="1" applyBorder="1" applyAlignment="1" applyProtection="1">
      <alignment vertical="top" wrapText="1"/>
    </xf>
    <xf numFmtId="0" fontId="20" fillId="0" borderId="1" xfId="0" applyFont="1" applyFill="1" applyBorder="1" applyProtection="1"/>
    <xf numFmtId="0" fontId="19" fillId="0" borderId="1" xfId="1" applyFont="1" applyBorder="1" applyAlignment="1" applyProtection="1">
      <alignment horizontal="left" vertical="top" wrapText="1"/>
      <protection locked="0"/>
    </xf>
    <xf numFmtId="0" fontId="3" fillId="0" borderId="1" xfId="5" applyFont="1" applyBorder="1" applyAlignment="1">
      <alignment vertical="top" wrapText="1"/>
    </xf>
    <xf numFmtId="0" fontId="3" fillId="3" borderId="1" xfId="0" applyFont="1" applyFill="1" applyBorder="1" applyAlignment="1" applyProtection="1">
      <alignment horizontal="left" vertical="top" wrapText="1"/>
      <protection locked="0"/>
    </xf>
    <xf numFmtId="0" fontId="19" fillId="0" borderId="1" xfId="3" applyFont="1" applyBorder="1" applyAlignment="1" applyProtection="1">
      <alignment horizontal="left" vertical="top" wrapText="1"/>
      <protection locked="0"/>
    </xf>
    <xf numFmtId="0" fontId="3" fillId="0" borderId="1" xfId="3" applyBorder="1" applyAlignment="1" applyProtection="1">
      <alignment vertical="top" wrapText="1"/>
      <protection locked="0"/>
    </xf>
    <xf numFmtId="0" fontId="6" fillId="5" borderId="9" xfId="0" applyFont="1" applyFill="1" applyBorder="1" applyAlignment="1" applyProtection="1">
      <alignment vertical="top"/>
      <protection locked="0"/>
    </xf>
    <xf numFmtId="0" fontId="9" fillId="2" borderId="0" xfId="0" applyFont="1" applyFill="1" applyAlignment="1" applyProtection="1">
      <alignment vertical="top" wrapText="1"/>
    </xf>
    <xf numFmtId="0" fontId="0" fillId="0" borderId="0" xfId="0" applyFill="1" applyAlignment="1" applyProtection="1">
      <alignment vertical="top"/>
    </xf>
    <xf numFmtId="0" fontId="18" fillId="11" borderId="1" xfId="0" applyFont="1" applyFill="1" applyBorder="1" applyAlignment="1">
      <alignment wrapText="1"/>
    </xf>
    <xf numFmtId="14" fontId="0" fillId="0" borderId="0" xfId="0" applyNumberFormat="1"/>
    <xf numFmtId="0" fontId="17" fillId="3" borderId="1" xfId="0" applyFont="1" applyFill="1" applyBorder="1" applyAlignment="1">
      <alignment horizontal="left" vertical="center" wrapText="1"/>
    </xf>
    <xf numFmtId="0" fontId="17" fillId="3" borderId="1" xfId="0" applyFont="1" applyFill="1" applyBorder="1" applyAlignment="1">
      <alignment horizontal="center" wrapText="1"/>
    </xf>
    <xf numFmtId="0" fontId="6" fillId="5" borderId="0" xfId="0" applyFont="1" applyFill="1" applyAlignment="1" applyProtection="1">
      <alignment vertical="top"/>
      <protection locked="0"/>
    </xf>
    <xf numFmtId="0" fontId="6" fillId="2" borderId="19" xfId="0" applyFont="1" applyFill="1" applyBorder="1" applyAlignment="1" applyProtection="1">
      <alignment vertical="top" wrapText="1"/>
    </xf>
    <xf numFmtId="0" fontId="6" fillId="9" borderId="1" xfId="0" applyFont="1" applyFill="1" applyBorder="1" applyAlignment="1" applyProtection="1">
      <alignment vertical="top" wrapText="1"/>
    </xf>
    <xf numFmtId="0" fontId="6" fillId="5" borderId="0" xfId="0" applyFont="1" applyFill="1" applyAlignment="1" applyProtection="1">
      <alignment vertical="top" wrapText="1"/>
      <protection locked="0"/>
    </xf>
    <xf numFmtId="0" fontId="0" fillId="0" borderId="0" xfId="0" applyAlignment="1" applyProtection="1">
      <alignment wrapText="1"/>
    </xf>
    <xf numFmtId="0" fontId="19" fillId="0" borderId="4" xfId="0" applyFont="1" applyBorder="1" applyAlignment="1">
      <alignment horizontal="left" vertical="top"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3" fillId="0" borderId="0" xfId="1" applyAlignment="1">
      <alignment horizontal="center" vertical="top"/>
    </xf>
    <xf numFmtId="0" fontId="3" fillId="0" borderId="1" xfId="0" applyFont="1" applyFill="1" applyBorder="1" applyAlignment="1" applyProtection="1">
      <alignment horizontal="left" vertical="top" wrapText="1"/>
    </xf>
    <xf numFmtId="0" fontId="22" fillId="0" borderId="1"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6" fillId="5" borderId="9" xfId="0" applyFont="1" applyFill="1" applyBorder="1" applyProtection="1">
      <protection locked="0"/>
    </xf>
    <xf numFmtId="0" fontId="6" fillId="0" borderId="0" xfId="0" applyFont="1" applyFill="1" applyProtection="1"/>
    <xf numFmtId="0" fontId="3" fillId="0" borderId="1" xfId="6" applyFont="1" applyFill="1" applyBorder="1" applyAlignment="1" applyProtection="1">
      <alignment horizontal="left" vertical="top" wrapText="1"/>
    </xf>
    <xf numFmtId="10" fontId="3" fillId="0" borderId="1" xfId="6" applyNumberFormat="1" applyFont="1" applyFill="1" applyBorder="1" applyAlignment="1" applyProtection="1">
      <alignment horizontal="left" vertical="top" wrapText="1"/>
    </xf>
    <xf numFmtId="10" fontId="3" fillId="0" borderId="1" xfId="0" applyNumberFormat="1" applyFont="1" applyFill="1" applyBorder="1" applyAlignment="1" applyProtection="1">
      <alignment horizontal="left" vertical="top" wrapText="1"/>
    </xf>
    <xf numFmtId="0" fontId="3" fillId="0" borderId="1" xfId="1" applyBorder="1" applyAlignment="1">
      <alignment horizontal="left" vertical="top" wrapText="1"/>
    </xf>
    <xf numFmtId="0" fontId="3" fillId="0" borderId="46" xfId="0" applyFont="1" applyFill="1" applyBorder="1" applyAlignment="1" applyProtection="1">
      <alignment horizontal="left" vertical="top" wrapText="1"/>
      <protection locked="0"/>
    </xf>
    <xf numFmtId="0" fontId="4" fillId="0" borderId="1" xfId="0" applyFont="1" applyFill="1" applyBorder="1" applyAlignment="1" applyProtection="1">
      <alignment vertical="top" wrapText="1"/>
      <protection locked="0"/>
    </xf>
    <xf numFmtId="0" fontId="19" fillId="0" borderId="1" xfId="0" applyFont="1" applyBorder="1" applyAlignment="1" applyProtection="1">
      <alignment horizontal="left" vertical="top" wrapText="1"/>
      <protection locked="0"/>
    </xf>
    <xf numFmtId="0" fontId="9" fillId="0" borderId="0" xfId="0" applyFont="1" applyFill="1" applyAlignment="1" applyProtection="1">
      <alignment horizontal="center" wrapText="1"/>
    </xf>
    <xf numFmtId="0" fontId="9" fillId="0" borderId="0" xfId="0" applyFont="1" applyFill="1" applyAlignment="1" applyProtection="1">
      <alignment vertical="top" wrapText="1"/>
    </xf>
    <xf numFmtId="0" fontId="9" fillId="0" borderId="0" xfId="0" applyFont="1" applyFill="1" applyAlignment="1" applyProtection="1">
      <alignment horizontal="center" vertical="center" wrapText="1"/>
    </xf>
    <xf numFmtId="0" fontId="19" fillId="0" borderId="4" xfId="0" applyFont="1" applyBorder="1" applyAlignment="1" applyProtection="1">
      <alignment horizontal="left" vertical="top" wrapText="1"/>
      <protection locked="0"/>
    </xf>
    <xf numFmtId="0" fontId="23" fillId="0" borderId="4" xfId="0" applyFont="1" applyFill="1" applyBorder="1" applyAlignment="1" applyProtection="1">
      <alignment horizontal="left" vertical="top" wrapText="1"/>
    </xf>
    <xf numFmtId="0" fontId="19" fillId="0" borderId="2" xfId="3" applyFont="1" applyBorder="1" applyAlignment="1">
      <alignment horizontal="left" vertical="top" wrapText="1"/>
    </xf>
    <xf numFmtId="0" fontId="5" fillId="0" borderId="1" xfId="0" applyFont="1" applyFill="1" applyBorder="1" applyAlignment="1" applyProtection="1">
      <alignment horizontal="left" vertical="top" wrapText="1"/>
    </xf>
    <xf numFmtId="0" fontId="25" fillId="0" borderId="4" xfId="0" applyFont="1" applyFill="1" applyBorder="1" applyAlignment="1" applyProtection="1">
      <alignment horizontal="left" vertical="top" wrapText="1"/>
    </xf>
    <xf numFmtId="0" fontId="2" fillId="0" borderId="0" xfId="0" applyFont="1" applyFill="1" applyAlignment="1" applyProtection="1">
      <alignment vertical="center"/>
    </xf>
    <xf numFmtId="0" fontId="3" fillId="0" borderId="34" xfId="0" applyFont="1" applyFill="1" applyBorder="1" applyAlignment="1" applyProtection="1">
      <alignment horizontal="left" vertical="top" wrapText="1"/>
    </xf>
    <xf numFmtId="0" fontId="3" fillId="0" borderId="33"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6" fillId="8" borderId="34" xfId="2" applyFont="1" applyFill="1" applyBorder="1" applyAlignment="1" applyProtection="1">
      <alignment horizontal="left" vertical="top"/>
    </xf>
    <xf numFmtId="0" fontId="6" fillId="8" borderId="33" xfId="2" applyFont="1" applyFill="1" applyBorder="1" applyAlignment="1" applyProtection="1">
      <alignment horizontal="left" vertical="top"/>
    </xf>
    <xf numFmtId="0" fontId="6" fillId="8" borderId="32" xfId="2" applyFont="1" applyFill="1" applyBorder="1" applyAlignment="1" applyProtection="1">
      <alignment horizontal="left" vertical="top"/>
    </xf>
    <xf numFmtId="0" fontId="6" fillId="8" borderId="5" xfId="2" applyFont="1" applyFill="1" applyBorder="1" applyAlignment="1" applyProtection="1">
      <alignment horizontal="left" vertical="top"/>
    </xf>
    <xf numFmtId="0" fontId="6" fillId="8" borderId="20" xfId="2" applyFont="1" applyFill="1" applyBorder="1" applyAlignment="1" applyProtection="1">
      <alignment horizontal="left" vertical="top"/>
    </xf>
    <xf numFmtId="0" fontId="6" fillId="8" borderId="6" xfId="2" applyFont="1" applyFill="1" applyBorder="1" applyAlignment="1" applyProtection="1">
      <alignment horizontal="left" vertical="top"/>
    </xf>
    <xf numFmtId="0" fontId="3" fillId="3" borderId="34" xfId="2" applyFont="1" applyFill="1" applyBorder="1" applyAlignment="1" applyProtection="1">
      <alignment horizontal="left" vertical="top" wrapText="1"/>
    </xf>
    <xf numFmtId="0" fontId="3" fillId="3" borderId="33" xfId="2" applyFont="1" applyFill="1" applyBorder="1" applyAlignment="1" applyProtection="1">
      <alignment horizontal="left" vertical="top" wrapText="1"/>
    </xf>
    <xf numFmtId="0" fontId="3" fillId="3" borderId="32" xfId="2" applyFont="1" applyFill="1" applyBorder="1" applyAlignment="1" applyProtection="1">
      <alignment horizontal="left" vertical="top" wrapText="1"/>
    </xf>
    <xf numFmtId="0" fontId="3" fillId="3" borderId="5" xfId="2" applyFont="1" applyFill="1" applyBorder="1" applyAlignment="1" applyProtection="1">
      <alignment horizontal="left" vertical="top" wrapText="1"/>
    </xf>
    <xf numFmtId="0" fontId="3" fillId="3" borderId="20" xfId="2" applyFont="1" applyFill="1" applyBorder="1" applyAlignment="1" applyProtection="1">
      <alignment horizontal="left" vertical="top" wrapText="1"/>
    </xf>
    <xf numFmtId="0" fontId="3" fillId="3" borderId="6" xfId="2" applyFont="1" applyFill="1" applyBorder="1" applyAlignment="1" applyProtection="1">
      <alignment horizontal="left" vertical="top" wrapText="1"/>
    </xf>
    <xf numFmtId="0" fontId="3" fillId="0" borderId="34" xfId="2" applyFont="1" applyFill="1" applyBorder="1" applyAlignment="1" applyProtection="1">
      <alignment horizontal="left" vertical="top" wrapText="1"/>
    </xf>
    <xf numFmtId="0" fontId="3" fillId="0" borderId="33" xfId="2" applyFont="1" applyFill="1" applyBorder="1" applyAlignment="1" applyProtection="1">
      <alignment horizontal="left" vertical="top" wrapText="1"/>
    </xf>
    <xf numFmtId="0" fontId="3" fillId="0" borderId="32" xfId="2" applyFont="1" applyFill="1" applyBorder="1" applyAlignment="1" applyProtection="1">
      <alignment horizontal="left" vertical="top" wrapText="1"/>
    </xf>
    <xf numFmtId="0" fontId="3" fillId="0" borderId="22" xfId="2" applyFont="1" applyFill="1" applyBorder="1" applyAlignment="1" applyProtection="1">
      <alignment horizontal="left" vertical="top" wrapText="1"/>
    </xf>
    <xf numFmtId="0" fontId="3" fillId="0" borderId="0" xfId="2" applyFont="1" applyFill="1" applyAlignment="1" applyProtection="1">
      <alignment horizontal="left" vertical="top" wrapText="1"/>
    </xf>
    <xf numFmtId="0" fontId="3" fillId="0" borderId="10" xfId="2" applyFont="1" applyFill="1" applyBorder="1" applyAlignment="1" applyProtection="1">
      <alignment horizontal="left" vertical="top" wrapText="1"/>
    </xf>
    <xf numFmtId="0" fontId="3" fillId="0" borderId="5" xfId="2" applyFont="1" applyFill="1" applyBorder="1" applyAlignment="1" applyProtection="1">
      <alignment horizontal="left" vertical="top" wrapText="1"/>
    </xf>
    <xf numFmtId="0" fontId="3" fillId="0" borderId="20" xfId="2" applyFont="1" applyFill="1" applyBorder="1" applyAlignment="1" applyProtection="1">
      <alignment horizontal="left" vertical="top" wrapText="1"/>
    </xf>
    <xf numFmtId="0" fontId="3" fillId="0" borderId="6" xfId="2" applyFont="1" applyFill="1" applyBorder="1" applyAlignment="1" applyProtection="1">
      <alignment horizontal="left" vertical="top" wrapText="1"/>
    </xf>
    <xf numFmtId="0" fontId="3" fillId="3" borderId="19" xfId="2" applyFont="1" applyFill="1" applyBorder="1" applyAlignment="1" applyProtection="1">
      <alignment horizontal="left" vertical="top" wrapText="1"/>
    </xf>
    <xf numFmtId="0" fontId="3" fillId="3" borderId="18" xfId="2" applyFont="1" applyFill="1" applyBorder="1" applyAlignment="1" applyProtection="1">
      <alignment horizontal="left" vertical="top"/>
    </xf>
    <xf numFmtId="0" fontId="3" fillId="3" borderId="37" xfId="2" applyFont="1" applyFill="1" applyBorder="1" applyAlignment="1" applyProtection="1">
      <alignment horizontal="left" vertical="top"/>
    </xf>
    <xf numFmtId="0" fontId="3" fillId="3" borderId="16" xfId="2" applyFont="1" applyFill="1" applyBorder="1" applyAlignment="1" applyProtection="1">
      <alignment horizontal="left" vertical="top"/>
    </xf>
    <xf numFmtId="0" fontId="3" fillId="3" borderId="0" xfId="2" applyFont="1" applyFill="1" applyAlignment="1" applyProtection="1">
      <alignment horizontal="left" vertical="top"/>
    </xf>
    <xf numFmtId="0" fontId="3" fillId="3" borderId="36" xfId="2" applyFont="1" applyFill="1" applyBorder="1" applyAlignment="1" applyProtection="1">
      <alignment horizontal="left" vertical="top"/>
    </xf>
    <xf numFmtId="0" fontId="3" fillId="3" borderId="22" xfId="2" applyFont="1" applyFill="1" applyBorder="1" applyAlignment="1" applyProtection="1">
      <alignment horizontal="left" vertical="top" wrapText="1"/>
    </xf>
    <xf numFmtId="0" fontId="3" fillId="3" borderId="0" xfId="2" applyFont="1" applyFill="1" applyAlignment="1" applyProtection="1">
      <alignment horizontal="left" vertical="top" wrapText="1"/>
    </xf>
    <xf numFmtId="0" fontId="3" fillId="3" borderId="10" xfId="2" applyFont="1" applyFill="1" applyBorder="1" applyAlignment="1" applyProtection="1">
      <alignment horizontal="left" vertical="top" wrapText="1"/>
    </xf>
    <xf numFmtId="0" fontId="10" fillId="3" borderId="45" xfId="0" applyFont="1" applyFill="1" applyBorder="1" applyAlignment="1">
      <alignment horizontal="left" vertical="top" wrapText="1"/>
    </xf>
  </cellXfs>
  <cellStyles count="7">
    <cellStyle name="Normal" xfId="0" builtinId="0"/>
    <cellStyle name="Normal 2" xfId="1" xr:uid="{00000000-0005-0000-0000-000001000000}"/>
    <cellStyle name="Normal 2 2" xfId="4" xr:uid="{00000000-0005-0000-0000-000002000000}"/>
    <cellStyle name="Normal 257" xfId="5" xr:uid="{1407ACD4-BE86-487E-BBFA-0E43E60DCEE0}"/>
    <cellStyle name="Normal 3" xfId="2" xr:uid="{00000000-0005-0000-0000-000003000000}"/>
    <cellStyle name="Normal 4" xfId="3" xr:uid="{00000000-0005-0000-0000-000004000000}"/>
    <cellStyle name="Normal 5" xfId="6" xr:uid="{10C8B750-07D9-4BC4-99DA-74020A46EFFA}"/>
  </cellStyles>
  <dxfs count="144">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5857875</xdr:colOff>
      <xdr:row>0</xdr:row>
      <xdr:rowOff>76200</xdr:rowOff>
    </xdr:from>
    <xdr:ext cx="1187383" cy="1157288"/>
    <xdr:pic>
      <xdr:nvPicPr>
        <xdr:cNvPr id="2" name="Picture 1" descr="The official logo of the IRS" title="IR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2286000" y="76200"/>
          <a:ext cx="1187383" cy="1157288"/>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80" zoomScaleNormal="80" workbookViewId="0">
      <selection activeCell="B5" sqref="B5"/>
    </sheetView>
  </sheetViews>
  <sheetFormatPr defaultColWidth="18.7265625" defaultRowHeight="12.75" customHeight="1" x14ac:dyDescent="0.35"/>
  <cols>
    <col min="1" max="2" width="11.453125" style="6" customWidth="1"/>
    <col min="3" max="3" width="108.26953125" style="6" customWidth="1"/>
    <col min="4" max="16384" width="18.7265625" style="6"/>
  </cols>
  <sheetData>
    <row r="1" spans="1:3" s="7" customFormat="1" ht="15.5" x14ac:dyDescent="0.35">
      <c r="A1" s="40" t="s">
        <v>0</v>
      </c>
      <c r="B1" s="39"/>
      <c r="C1" s="38"/>
    </row>
    <row r="2" spans="1:3" s="7" customFormat="1" ht="15.5" x14ac:dyDescent="0.35">
      <c r="A2" s="37" t="s">
        <v>1</v>
      </c>
      <c r="B2" s="36"/>
      <c r="C2" s="35"/>
    </row>
    <row r="3" spans="1:3" s="7" customFormat="1" ht="14.5" x14ac:dyDescent="0.35">
      <c r="A3" s="34"/>
      <c r="B3" s="33"/>
      <c r="C3" s="32"/>
    </row>
    <row r="4" spans="1:3" s="7" customFormat="1" ht="14.5" x14ac:dyDescent="0.35">
      <c r="A4" s="34" t="s">
        <v>2</v>
      </c>
      <c r="B4" s="33"/>
      <c r="C4" s="32"/>
    </row>
    <row r="5" spans="1:3" s="7" customFormat="1" ht="14.5" x14ac:dyDescent="0.35">
      <c r="A5" s="34" t="s">
        <v>2665</v>
      </c>
      <c r="B5" s="33"/>
      <c r="C5" s="32"/>
    </row>
    <row r="6" spans="1:3" s="7" customFormat="1" ht="14.5" x14ac:dyDescent="0.35">
      <c r="A6" s="34" t="s">
        <v>3</v>
      </c>
      <c r="B6" s="33"/>
      <c r="C6" s="32"/>
    </row>
    <row r="7" spans="1:3" s="7" customFormat="1" ht="14.5" x14ac:dyDescent="0.35">
      <c r="A7" s="31"/>
      <c r="B7" s="30"/>
      <c r="C7" s="29"/>
    </row>
    <row r="8" spans="1:3" s="7" customFormat="1" ht="18" customHeight="1" x14ac:dyDescent="0.35">
      <c r="A8" s="28" t="s">
        <v>4</v>
      </c>
      <c r="B8" s="27"/>
      <c r="C8" s="26"/>
    </row>
    <row r="9" spans="1:3" s="7" customFormat="1" ht="12.75" customHeight="1" x14ac:dyDescent="0.35">
      <c r="A9" s="25" t="s">
        <v>5</v>
      </c>
      <c r="B9" s="24"/>
      <c r="C9" s="23"/>
    </row>
    <row r="10" spans="1:3" s="7" customFormat="1" ht="14.5" x14ac:dyDescent="0.35">
      <c r="A10" s="25" t="s">
        <v>6</v>
      </c>
      <c r="B10" s="24"/>
      <c r="C10" s="23"/>
    </row>
    <row r="11" spans="1:3" s="7" customFormat="1" ht="14.5" x14ac:dyDescent="0.35">
      <c r="A11" s="25" t="s">
        <v>7</v>
      </c>
      <c r="B11" s="24"/>
      <c r="C11" s="23"/>
    </row>
    <row r="12" spans="1:3" s="7" customFormat="1" ht="14.5" x14ac:dyDescent="0.35">
      <c r="A12" s="25" t="s">
        <v>8</v>
      </c>
      <c r="B12" s="24"/>
      <c r="C12" s="23"/>
    </row>
    <row r="13" spans="1:3" s="7" customFormat="1" ht="14.5" x14ac:dyDescent="0.35">
      <c r="A13" s="25" t="s">
        <v>9</v>
      </c>
      <c r="B13" s="24"/>
      <c r="C13" s="23"/>
    </row>
    <row r="14" spans="1:3" s="7" customFormat="1" ht="4.5" customHeight="1" x14ac:dyDescent="0.35">
      <c r="A14" s="22"/>
      <c r="B14" s="21"/>
      <c r="C14" s="20"/>
    </row>
    <row r="15" spans="1:3" s="7" customFormat="1" ht="14.5" x14ac:dyDescent="0.35">
      <c r="C15" s="18"/>
    </row>
    <row r="16" spans="1:3" s="7" customFormat="1" ht="14.5" x14ac:dyDescent="0.35">
      <c r="A16" s="17" t="s">
        <v>10</v>
      </c>
      <c r="B16" s="16"/>
      <c r="C16" s="15"/>
    </row>
    <row r="17" spans="1:3" s="7" customFormat="1" ht="14.5" x14ac:dyDescent="0.35">
      <c r="A17" s="10" t="s">
        <v>11</v>
      </c>
      <c r="B17" s="19"/>
      <c r="C17" s="230"/>
    </row>
    <row r="18" spans="1:3" s="7" customFormat="1" ht="14.5" x14ac:dyDescent="0.35">
      <c r="A18" s="10" t="s">
        <v>12</v>
      </c>
      <c r="B18" s="19"/>
      <c r="C18" s="230"/>
    </row>
    <row r="19" spans="1:3" s="7" customFormat="1" ht="14.5" x14ac:dyDescent="0.35">
      <c r="A19" s="10" t="s">
        <v>13</v>
      </c>
      <c r="B19" s="19"/>
      <c r="C19" s="231"/>
    </row>
    <row r="20" spans="1:3" s="7" customFormat="1" ht="14.5" x14ac:dyDescent="0.35">
      <c r="A20" s="10" t="s">
        <v>14</v>
      </c>
      <c r="B20" s="19"/>
      <c r="C20" s="230"/>
    </row>
    <row r="21" spans="1:3" s="7" customFormat="1" ht="14.5" x14ac:dyDescent="0.35">
      <c r="A21" s="10" t="s">
        <v>15</v>
      </c>
      <c r="B21" s="19"/>
      <c r="C21" s="230"/>
    </row>
    <row r="22" spans="1:3" s="7" customFormat="1" ht="14.5" x14ac:dyDescent="0.35">
      <c r="A22" s="10" t="s">
        <v>16</v>
      </c>
      <c r="B22" s="19"/>
      <c r="C22" s="230"/>
    </row>
    <row r="23" spans="1:3" s="7" customFormat="1" ht="14.5" x14ac:dyDescent="0.35">
      <c r="A23" s="10" t="s">
        <v>17</v>
      </c>
      <c r="B23" s="19"/>
      <c r="C23" s="230"/>
    </row>
    <row r="24" spans="1:3" s="7" customFormat="1" ht="14.5" x14ac:dyDescent="0.35">
      <c r="A24" s="10" t="s">
        <v>18</v>
      </c>
      <c r="B24" s="19"/>
      <c r="C24" s="230"/>
    </row>
    <row r="25" spans="1:3" s="7" customFormat="1" ht="14.5" x14ac:dyDescent="0.35">
      <c r="A25" s="10" t="s">
        <v>19</v>
      </c>
      <c r="B25" s="19"/>
      <c r="C25" s="230"/>
    </row>
    <row r="26" spans="1:3" s="212" customFormat="1" ht="14.5" x14ac:dyDescent="0.35">
      <c r="A26" s="122" t="s">
        <v>20</v>
      </c>
      <c r="B26" s="123"/>
      <c r="C26" s="232"/>
    </row>
    <row r="27" spans="1:3" s="213" customFormat="1" ht="13" x14ac:dyDescent="0.25">
      <c r="A27" s="122" t="s">
        <v>21</v>
      </c>
      <c r="B27" s="123"/>
      <c r="C27" s="232"/>
    </row>
    <row r="28" spans="1:3" s="7" customFormat="1" ht="14.5" x14ac:dyDescent="0.35">
      <c r="C28" s="18"/>
    </row>
    <row r="29" spans="1:3" s="7" customFormat="1" ht="14.5" x14ac:dyDescent="0.35">
      <c r="A29" s="17" t="s">
        <v>22</v>
      </c>
      <c r="B29" s="16"/>
      <c r="C29" s="15"/>
    </row>
    <row r="30" spans="1:3" s="7" customFormat="1" ht="14.5" x14ac:dyDescent="0.35">
      <c r="A30" s="14"/>
      <c r="B30" s="13"/>
      <c r="C30" s="12"/>
    </row>
    <row r="31" spans="1:3" s="7" customFormat="1" ht="14.5" x14ac:dyDescent="0.35">
      <c r="A31" s="10" t="s">
        <v>23</v>
      </c>
      <c r="B31" s="9"/>
      <c r="C31" s="233"/>
    </row>
    <row r="32" spans="1:3" s="7" customFormat="1" ht="14.5" x14ac:dyDescent="0.35">
      <c r="A32" s="10" t="s">
        <v>24</v>
      </c>
      <c r="B32" s="9"/>
      <c r="C32" s="233"/>
    </row>
    <row r="33" spans="1:3" s="7" customFormat="1" ht="12.75" customHeight="1" x14ac:dyDescent="0.35">
      <c r="A33" s="10" t="s">
        <v>25</v>
      </c>
      <c r="B33" s="9"/>
      <c r="C33" s="233"/>
    </row>
    <row r="34" spans="1:3" s="7" customFormat="1" ht="12.75" customHeight="1" x14ac:dyDescent="0.35">
      <c r="A34" s="10" t="s">
        <v>26</v>
      </c>
      <c r="B34" s="11"/>
      <c r="C34" s="234"/>
    </row>
    <row r="35" spans="1:3" s="7" customFormat="1" ht="14.5" x14ac:dyDescent="0.35">
      <c r="A35" s="10" t="s">
        <v>27</v>
      </c>
      <c r="B35" s="9"/>
      <c r="C35" s="233"/>
    </row>
    <row r="36" spans="1:3" s="7" customFormat="1" ht="14.5" x14ac:dyDescent="0.35">
      <c r="A36" s="14"/>
      <c r="B36" s="13"/>
      <c r="C36" s="12"/>
    </row>
    <row r="37" spans="1:3" s="7" customFormat="1" ht="14.5" x14ac:dyDescent="0.35">
      <c r="A37" s="10" t="s">
        <v>23</v>
      </c>
      <c r="B37" s="9"/>
      <c r="C37" s="233"/>
    </row>
    <row r="38" spans="1:3" s="7" customFormat="1" ht="14.5" x14ac:dyDescent="0.35">
      <c r="A38" s="10" t="s">
        <v>24</v>
      </c>
      <c r="B38" s="9"/>
      <c r="C38" s="233"/>
    </row>
    <row r="39" spans="1:3" s="7" customFormat="1" ht="14.5" x14ac:dyDescent="0.35">
      <c r="A39" s="10" t="s">
        <v>25</v>
      </c>
      <c r="B39" s="9"/>
      <c r="C39" s="233"/>
    </row>
    <row r="40" spans="1:3" s="7" customFormat="1" ht="14.5" x14ac:dyDescent="0.35">
      <c r="A40" s="10" t="s">
        <v>26</v>
      </c>
      <c r="B40" s="11"/>
      <c r="C40" s="234"/>
    </row>
    <row r="41" spans="1:3" s="7" customFormat="1" ht="14.5" x14ac:dyDescent="0.35">
      <c r="A41" s="10" t="s">
        <v>27</v>
      </c>
      <c r="B41" s="9"/>
      <c r="C41" s="233"/>
    </row>
    <row r="42" spans="1:3" s="7" customFormat="1" ht="14.5" x14ac:dyDescent="0.35"/>
    <row r="43" spans="1:3" s="7" customFormat="1" ht="14.5" x14ac:dyDescent="0.35">
      <c r="A43" s="8" t="s">
        <v>28</v>
      </c>
    </row>
    <row r="44" spans="1:3" s="7" customFormat="1" ht="14.5" x14ac:dyDescent="0.35">
      <c r="A44" s="8" t="s">
        <v>29</v>
      </c>
    </row>
    <row r="45" spans="1:3" s="7" customFormat="1" ht="14.5" x14ac:dyDescent="0.35">
      <c r="A45" s="8" t="s">
        <v>30</v>
      </c>
    </row>
    <row r="46" spans="1:3" s="7" customFormat="1" ht="14.5" x14ac:dyDescent="0.35"/>
    <row r="47" spans="1:3" s="7" customFormat="1" ht="12.75" hidden="1" customHeight="1" x14ac:dyDescent="0.35">
      <c r="A47" s="124" t="s">
        <v>31</v>
      </c>
      <c r="B47" s="7" t="s">
        <v>32</v>
      </c>
    </row>
    <row r="48" spans="1:3" s="7" customFormat="1" ht="12.75" hidden="1" customHeight="1" x14ac:dyDescent="0.35">
      <c r="A48" s="124" t="s">
        <v>33</v>
      </c>
      <c r="B48" s="7" t="s">
        <v>34</v>
      </c>
    </row>
    <row r="49" spans="1:2" s="7" customFormat="1" ht="12.75" hidden="1" customHeight="1" x14ac:dyDescent="0.35">
      <c r="A49" s="124" t="s">
        <v>35</v>
      </c>
      <c r="B49" s="7" t="s">
        <v>36</v>
      </c>
    </row>
  </sheetData>
  <dataValidations count="4">
    <dataValidation allowBlank="1" showInputMessage="1" showErrorMessage="1" prompt="Insert tester name and organization" sqref="C20:C25" xr:uid="{00000000-0002-0000-0000-000000000000}"/>
    <dataValidation allowBlank="1" showInputMessage="1" showErrorMessage="1" prompt="Insert City, State and address or building" sqref="C18"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device function" sqref="C27" xr:uid="{00000000-0002-0000-0000-000003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6"/>
  <sheetViews>
    <sheetView zoomScale="90" zoomScaleNormal="90" workbookViewId="0">
      <selection activeCell="C12" sqref="C12"/>
    </sheetView>
  </sheetViews>
  <sheetFormatPr defaultColWidth="18.7265625" defaultRowHeight="12.75" customHeight="1" x14ac:dyDescent="0.25"/>
  <cols>
    <col min="1" max="1" width="11.453125" style="228" customWidth="1"/>
    <col min="2" max="2" width="13.26953125" style="228" customWidth="1"/>
    <col min="3" max="3" width="84.453125" style="229" customWidth="1"/>
    <col min="4" max="4" width="22.453125" style="228" customWidth="1"/>
    <col min="5" max="16384" width="18.7265625" style="228"/>
  </cols>
  <sheetData>
    <row r="1" spans="1:4" ht="13" x14ac:dyDescent="0.3">
      <c r="A1" s="93" t="s">
        <v>1638</v>
      </c>
      <c r="B1" s="41"/>
      <c r="C1" s="92"/>
      <c r="D1" s="41"/>
    </row>
    <row r="2" spans="1:4" ht="12.75" customHeight="1" x14ac:dyDescent="0.25">
      <c r="A2" s="90" t="s">
        <v>1639</v>
      </c>
      <c r="B2" s="90" t="s">
        <v>1640</v>
      </c>
      <c r="C2" s="91" t="s">
        <v>1641</v>
      </c>
      <c r="D2" s="90" t="s">
        <v>1642</v>
      </c>
    </row>
    <row r="3" spans="1:4" ht="13.5" customHeight="1" x14ac:dyDescent="0.25">
      <c r="A3" s="207">
        <v>1</v>
      </c>
      <c r="B3" s="208">
        <v>42454</v>
      </c>
      <c r="C3" s="209" t="s">
        <v>1643</v>
      </c>
      <c r="D3" s="89" t="s">
        <v>1644</v>
      </c>
    </row>
    <row r="4" spans="1:4" ht="17.25" customHeight="1" x14ac:dyDescent="0.25">
      <c r="A4" s="210">
        <v>2</v>
      </c>
      <c r="B4" s="211">
        <v>42735</v>
      </c>
      <c r="C4" s="206" t="s">
        <v>1645</v>
      </c>
      <c r="D4" s="206" t="s">
        <v>1644</v>
      </c>
    </row>
    <row r="5" spans="1:4" ht="12.75" customHeight="1" x14ac:dyDescent="0.25">
      <c r="A5" s="210">
        <v>2</v>
      </c>
      <c r="B5" s="211">
        <v>42766</v>
      </c>
      <c r="C5" s="206" t="s">
        <v>1646</v>
      </c>
      <c r="D5" s="206" t="s">
        <v>1644</v>
      </c>
    </row>
    <row r="6" spans="1:4" ht="12.75" customHeight="1" x14ac:dyDescent="0.25">
      <c r="A6" s="210">
        <v>2</v>
      </c>
      <c r="B6" s="211">
        <v>43008</v>
      </c>
      <c r="C6" s="206" t="s">
        <v>1647</v>
      </c>
      <c r="D6" s="206" t="s">
        <v>1644</v>
      </c>
    </row>
    <row r="7" spans="1:4" ht="12.75" customHeight="1" x14ac:dyDescent="0.25">
      <c r="A7" s="210">
        <v>2</v>
      </c>
      <c r="B7" s="211">
        <v>43373</v>
      </c>
      <c r="C7" s="206" t="s">
        <v>1648</v>
      </c>
      <c r="D7" s="206" t="s">
        <v>1644</v>
      </c>
    </row>
    <row r="8" spans="1:4" ht="12.75" customHeight="1" x14ac:dyDescent="0.25">
      <c r="A8" s="207">
        <v>2</v>
      </c>
      <c r="B8" s="208">
        <v>43555</v>
      </c>
      <c r="C8" s="206" t="s">
        <v>1649</v>
      </c>
      <c r="D8" s="251" t="s">
        <v>1644</v>
      </c>
    </row>
    <row r="9" spans="1:4" ht="12.75" customHeight="1" x14ac:dyDescent="0.25">
      <c r="A9" s="207">
        <v>2.1</v>
      </c>
      <c r="B9" s="208">
        <v>43738</v>
      </c>
      <c r="C9" s="206" t="s">
        <v>1650</v>
      </c>
      <c r="D9" s="251" t="s">
        <v>1644</v>
      </c>
    </row>
    <row r="10" spans="1:4" ht="12.75" customHeight="1" x14ac:dyDescent="0.25">
      <c r="A10" s="207">
        <v>2.2000000000000002</v>
      </c>
      <c r="B10" s="208">
        <v>43921</v>
      </c>
      <c r="C10" s="206" t="s">
        <v>1651</v>
      </c>
      <c r="D10" s="251" t="s">
        <v>1644</v>
      </c>
    </row>
    <row r="11" spans="1:4" ht="12.75" customHeight="1" x14ac:dyDescent="0.25">
      <c r="A11" s="207">
        <v>3</v>
      </c>
      <c r="B11" s="208">
        <v>44104</v>
      </c>
      <c r="C11" s="206" t="s">
        <v>1652</v>
      </c>
      <c r="D11" s="251" t="s">
        <v>1644</v>
      </c>
    </row>
    <row r="12" spans="1:4" ht="12.75" customHeight="1" x14ac:dyDescent="0.25">
      <c r="A12" s="207">
        <v>4</v>
      </c>
      <c r="B12" s="208">
        <v>44469</v>
      </c>
      <c r="C12" s="206" t="s">
        <v>1653</v>
      </c>
      <c r="D12" s="251" t="s">
        <v>1644</v>
      </c>
    </row>
    <row r="13" spans="1:4" ht="12.75" customHeight="1" x14ac:dyDescent="0.25">
      <c r="A13" s="210">
        <v>4.0999999999999996</v>
      </c>
      <c r="B13" s="208">
        <v>44469</v>
      </c>
      <c r="C13" s="206" t="s">
        <v>1648</v>
      </c>
      <c r="D13" s="206" t="s">
        <v>1644</v>
      </c>
    </row>
    <row r="14" spans="1:4" ht="12.75" customHeight="1" x14ac:dyDescent="0.25">
      <c r="A14" s="207"/>
      <c r="B14" s="208"/>
      <c r="C14" s="206"/>
      <c r="D14" s="251"/>
    </row>
    <row r="15" spans="1:4" ht="12.75" customHeight="1" x14ac:dyDescent="0.25">
      <c r="A15" s="207"/>
      <c r="B15" s="208"/>
      <c r="C15" s="206"/>
      <c r="D15" s="251"/>
    </row>
    <row r="16" spans="1:4" ht="12.75" customHeight="1" x14ac:dyDescent="0.25">
      <c r="A16" s="207"/>
      <c r="B16" s="208"/>
      <c r="C16" s="206"/>
      <c r="D16" s="25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527"/>
  <sheetViews>
    <sheetView zoomScale="80" zoomScaleNormal="80" workbookViewId="0">
      <selection sqref="A1:D1048576"/>
    </sheetView>
  </sheetViews>
  <sheetFormatPr defaultRowHeight="12.75" customHeight="1" x14ac:dyDescent="0.35"/>
  <cols>
    <col min="1" max="1" width="9.453125" style="171" customWidth="1"/>
    <col min="2" max="2" width="71.453125" style="171" customWidth="1"/>
    <col min="3" max="3" width="9.26953125" style="171"/>
    <col min="4" max="4" width="10" style="171" customWidth="1"/>
    <col min="5" max="256" width="9.26953125" style="171"/>
    <col min="257" max="257" width="15.26953125" style="171" customWidth="1"/>
    <col min="258" max="258" width="76" style="171" customWidth="1"/>
    <col min="259" max="259" width="14.26953125" style="171" customWidth="1"/>
    <col min="260" max="260" width="9.7265625" style="171" customWidth="1"/>
    <col min="261" max="512" width="9.26953125" style="171"/>
    <col min="513" max="513" width="15.26953125" style="171" customWidth="1"/>
    <col min="514" max="514" width="76" style="171" customWidth="1"/>
    <col min="515" max="515" width="14.26953125" style="171" customWidth="1"/>
    <col min="516" max="516" width="9.7265625" style="171" customWidth="1"/>
    <col min="517" max="768" width="9.26953125" style="171"/>
    <col min="769" max="769" width="15.26953125" style="171" customWidth="1"/>
    <col min="770" max="770" width="76" style="171" customWidth="1"/>
    <col min="771" max="771" width="14.26953125" style="171" customWidth="1"/>
    <col min="772" max="772" width="9.7265625" style="171" customWidth="1"/>
    <col min="773" max="1024" width="9.26953125" style="171"/>
    <col min="1025" max="1025" width="15.26953125" style="171" customWidth="1"/>
    <col min="1026" max="1026" width="76" style="171" customWidth="1"/>
    <col min="1027" max="1027" width="14.26953125" style="171" customWidth="1"/>
    <col min="1028" max="1028" width="9.7265625" style="171" customWidth="1"/>
    <col min="1029" max="1280" width="9.26953125" style="171"/>
    <col min="1281" max="1281" width="15.26953125" style="171" customWidth="1"/>
    <col min="1282" max="1282" width="76" style="171" customWidth="1"/>
    <col min="1283" max="1283" width="14.26953125" style="171" customWidth="1"/>
    <col min="1284" max="1284" width="9.7265625" style="171" customWidth="1"/>
    <col min="1285" max="1536" width="9.26953125" style="171"/>
    <col min="1537" max="1537" width="15.26953125" style="171" customWidth="1"/>
    <col min="1538" max="1538" width="76" style="171" customWidth="1"/>
    <col min="1539" max="1539" width="14.26953125" style="171" customWidth="1"/>
    <col min="1540" max="1540" width="9.7265625" style="171" customWidth="1"/>
    <col min="1541" max="1792" width="9.26953125" style="171"/>
    <col min="1793" max="1793" width="15.26953125" style="171" customWidth="1"/>
    <col min="1794" max="1794" width="76" style="171" customWidth="1"/>
    <col min="1795" max="1795" width="14.26953125" style="171" customWidth="1"/>
    <col min="1796" max="1796" width="9.7265625" style="171" customWidth="1"/>
    <col min="1797" max="2048" width="9.26953125" style="171"/>
    <col min="2049" max="2049" width="15.26953125" style="171" customWidth="1"/>
    <col min="2050" max="2050" width="76" style="171" customWidth="1"/>
    <col min="2051" max="2051" width="14.26953125" style="171" customWidth="1"/>
    <col min="2052" max="2052" width="9.7265625" style="171" customWidth="1"/>
    <col min="2053" max="2304" width="9.26953125" style="171"/>
    <col min="2305" max="2305" width="15.26953125" style="171" customWidth="1"/>
    <col min="2306" max="2306" width="76" style="171" customWidth="1"/>
    <col min="2307" max="2307" width="14.26953125" style="171" customWidth="1"/>
    <col min="2308" max="2308" width="9.7265625" style="171" customWidth="1"/>
    <col min="2309" max="2560" width="9.26953125" style="171"/>
    <col min="2561" max="2561" width="15.26953125" style="171" customWidth="1"/>
    <col min="2562" max="2562" width="76" style="171" customWidth="1"/>
    <col min="2563" max="2563" width="14.26953125" style="171" customWidth="1"/>
    <col min="2564" max="2564" width="9.7265625" style="171" customWidth="1"/>
    <col min="2565" max="2816" width="9.26953125" style="171"/>
    <col min="2817" max="2817" width="15.26953125" style="171" customWidth="1"/>
    <col min="2818" max="2818" width="76" style="171" customWidth="1"/>
    <col min="2819" max="2819" width="14.26953125" style="171" customWidth="1"/>
    <col min="2820" max="2820" width="9.7265625" style="171" customWidth="1"/>
    <col min="2821" max="3072" width="9.26953125" style="171"/>
    <col min="3073" max="3073" width="15.26953125" style="171" customWidth="1"/>
    <col min="3074" max="3074" width="76" style="171" customWidth="1"/>
    <col min="3075" max="3075" width="14.26953125" style="171" customWidth="1"/>
    <col min="3076" max="3076" width="9.7265625" style="171" customWidth="1"/>
    <col min="3077" max="3328" width="9.26953125" style="171"/>
    <col min="3329" max="3329" width="15.26953125" style="171" customWidth="1"/>
    <col min="3330" max="3330" width="76" style="171" customWidth="1"/>
    <col min="3331" max="3331" width="14.26953125" style="171" customWidth="1"/>
    <col min="3332" max="3332" width="9.7265625" style="171" customWidth="1"/>
    <col min="3333" max="3584" width="9.26953125" style="171"/>
    <col min="3585" max="3585" width="15.26953125" style="171" customWidth="1"/>
    <col min="3586" max="3586" width="76" style="171" customWidth="1"/>
    <col min="3587" max="3587" width="14.26953125" style="171" customWidth="1"/>
    <col min="3588" max="3588" width="9.7265625" style="171" customWidth="1"/>
    <col min="3589" max="3840" width="9.26953125" style="171"/>
    <col min="3841" max="3841" width="15.26953125" style="171" customWidth="1"/>
    <col min="3842" max="3842" width="76" style="171" customWidth="1"/>
    <col min="3843" max="3843" width="14.26953125" style="171" customWidth="1"/>
    <col min="3844" max="3844" width="9.7265625" style="171" customWidth="1"/>
    <col min="3845" max="4096" width="9.26953125" style="171"/>
    <col min="4097" max="4097" width="15.26953125" style="171" customWidth="1"/>
    <col min="4098" max="4098" width="76" style="171" customWidth="1"/>
    <col min="4099" max="4099" width="14.26953125" style="171" customWidth="1"/>
    <col min="4100" max="4100" width="9.7265625" style="171" customWidth="1"/>
    <col min="4101" max="4352" width="9.26953125" style="171"/>
    <col min="4353" max="4353" width="15.26953125" style="171" customWidth="1"/>
    <col min="4354" max="4354" width="76" style="171" customWidth="1"/>
    <col min="4355" max="4355" width="14.26953125" style="171" customWidth="1"/>
    <col min="4356" max="4356" width="9.7265625" style="171" customWidth="1"/>
    <col min="4357" max="4608" width="9.26953125" style="171"/>
    <col min="4609" max="4609" width="15.26953125" style="171" customWidth="1"/>
    <col min="4610" max="4610" width="76" style="171" customWidth="1"/>
    <col min="4611" max="4611" width="14.26953125" style="171" customWidth="1"/>
    <col min="4612" max="4612" width="9.7265625" style="171" customWidth="1"/>
    <col min="4613" max="4864" width="9.26953125" style="171"/>
    <col min="4865" max="4865" width="15.26953125" style="171" customWidth="1"/>
    <col min="4866" max="4866" width="76" style="171" customWidth="1"/>
    <col min="4867" max="4867" width="14.26953125" style="171" customWidth="1"/>
    <col min="4868" max="4868" width="9.7265625" style="171" customWidth="1"/>
    <col min="4869" max="5120" width="9.26953125" style="171"/>
    <col min="5121" max="5121" width="15.26953125" style="171" customWidth="1"/>
    <col min="5122" max="5122" width="76" style="171" customWidth="1"/>
    <col min="5123" max="5123" width="14.26953125" style="171" customWidth="1"/>
    <col min="5124" max="5124" width="9.7265625" style="171" customWidth="1"/>
    <col min="5125" max="5376" width="9.26953125" style="171"/>
    <col min="5377" max="5377" width="15.26953125" style="171" customWidth="1"/>
    <col min="5378" max="5378" width="76" style="171" customWidth="1"/>
    <col min="5379" max="5379" width="14.26953125" style="171" customWidth="1"/>
    <col min="5380" max="5380" width="9.7265625" style="171" customWidth="1"/>
    <col min="5381" max="5632" width="9.26953125" style="171"/>
    <col min="5633" max="5633" width="15.26953125" style="171" customWidth="1"/>
    <col min="5634" max="5634" width="76" style="171" customWidth="1"/>
    <col min="5635" max="5635" width="14.26953125" style="171" customWidth="1"/>
    <col min="5636" max="5636" width="9.7265625" style="171" customWidth="1"/>
    <col min="5637" max="5888" width="9.26953125" style="171"/>
    <col min="5889" max="5889" width="15.26953125" style="171" customWidth="1"/>
    <col min="5890" max="5890" width="76" style="171" customWidth="1"/>
    <col min="5891" max="5891" width="14.26953125" style="171" customWidth="1"/>
    <col min="5892" max="5892" width="9.7265625" style="171" customWidth="1"/>
    <col min="5893" max="6144" width="9.26953125" style="171"/>
    <col min="6145" max="6145" width="15.26953125" style="171" customWidth="1"/>
    <col min="6146" max="6146" width="76" style="171" customWidth="1"/>
    <col min="6147" max="6147" width="14.26953125" style="171" customWidth="1"/>
    <col min="6148" max="6148" width="9.7265625" style="171" customWidth="1"/>
    <col min="6149" max="6400" width="9.26953125" style="171"/>
    <col min="6401" max="6401" width="15.26953125" style="171" customWidth="1"/>
    <col min="6402" max="6402" width="76" style="171" customWidth="1"/>
    <col min="6403" max="6403" width="14.26953125" style="171" customWidth="1"/>
    <col min="6404" max="6404" width="9.7265625" style="171" customWidth="1"/>
    <col min="6405" max="6656" width="9.26953125" style="171"/>
    <col min="6657" max="6657" width="15.26953125" style="171" customWidth="1"/>
    <col min="6658" max="6658" width="76" style="171" customWidth="1"/>
    <col min="6659" max="6659" width="14.26953125" style="171" customWidth="1"/>
    <col min="6660" max="6660" width="9.7265625" style="171" customWidth="1"/>
    <col min="6661" max="6912" width="9.26953125" style="171"/>
    <col min="6913" max="6913" width="15.26953125" style="171" customWidth="1"/>
    <col min="6914" max="6914" width="76" style="171" customWidth="1"/>
    <col min="6915" max="6915" width="14.26953125" style="171" customWidth="1"/>
    <col min="6916" max="6916" width="9.7265625" style="171" customWidth="1"/>
    <col min="6917" max="7168" width="9.26953125" style="171"/>
    <col min="7169" max="7169" width="15.26953125" style="171" customWidth="1"/>
    <col min="7170" max="7170" width="76" style="171" customWidth="1"/>
    <col min="7171" max="7171" width="14.26953125" style="171" customWidth="1"/>
    <col min="7172" max="7172" width="9.7265625" style="171" customWidth="1"/>
    <col min="7173" max="7424" width="9.26953125" style="171"/>
    <col min="7425" max="7425" width="15.26953125" style="171" customWidth="1"/>
    <col min="7426" max="7426" width="76" style="171" customWidth="1"/>
    <col min="7427" max="7427" width="14.26953125" style="171" customWidth="1"/>
    <col min="7428" max="7428" width="9.7265625" style="171" customWidth="1"/>
    <col min="7429" max="7680" width="9.26953125" style="171"/>
    <col min="7681" max="7681" width="15.26953125" style="171" customWidth="1"/>
    <col min="7682" max="7682" width="76" style="171" customWidth="1"/>
    <col min="7683" max="7683" width="14.26953125" style="171" customWidth="1"/>
    <col min="7684" max="7684" width="9.7265625" style="171" customWidth="1"/>
    <col min="7685" max="7936" width="9.26953125" style="171"/>
    <col min="7937" max="7937" width="15.26953125" style="171" customWidth="1"/>
    <col min="7938" max="7938" width="76" style="171" customWidth="1"/>
    <col min="7939" max="7939" width="14.26953125" style="171" customWidth="1"/>
    <col min="7940" max="7940" width="9.7265625" style="171" customWidth="1"/>
    <col min="7941" max="8192" width="9.26953125" style="171"/>
    <col min="8193" max="8193" width="15.26953125" style="171" customWidth="1"/>
    <col min="8194" max="8194" width="76" style="171" customWidth="1"/>
    <col min="8195" max="8195" width="14.26953125" style="171" customWidth="1"/>
    <col min="8196" max="8196" width="9.7265625" style="171" customWidth="1"/>
    <col min="8197" max="8448" width="9.26953125" style="171"/>
    <col min="8449" max="8449" width="15.26953125" style="171" customWidth="1"/>
    <col min="8450" max="8450" width="76" style="171" customWidth="1"/>
    <col min="8451" max="8451" width="14.26953125" style="171" customWidth="1"/>
    <col min="8452" max="8452" width="9.7265625" style="171" customWidth="1"/>
    <col min="8453" max="8704" width="9.26953125" style="171"/>
    <col min="8705" max="8705" width="15.26953125" style="171" customWidth="1"/>
    <col min="8706" max="8706" width="76" style="171" customWidth="1"/>
    <col min="8707" max="8707" width="14.26953125" style="171" customWidth="1"/>
    <col min="8708" max="8708" width="9.7265625" style="171" customWidth="1"/>
    <col min="8709" max="8960" width="9.26953125" style="171"/>
    <col min="8961" max="8961" width="15.26953125" style="171" customWidth="1"/>
    <col min="8962" max="8962" width="76" style="171" customWidth="1"/>
    <col min="8963" max="8963" width="14.26953125" style="171" customWidth="1"/>
    <col min="8964" max="8964" width="9.7265625" style="171" customWidth="1"/>
    <col min="8965" max="9216" width="9.26953125" style="171"/>
    <col min="9217" max="9217" width="15.26953125" style="171" customWidth="1"/>
    <col min="9218" max="9218" width="76" style="171" customWidth="1"/>
    <col min="9219" max="9219" width="14.26953125" style="171" customWidth="1"/>
    <col min="9220" max="9220" width="9.7265625" style="171" customWidth="1"/>
    <col min="9221" max="9472" width="9.26953125" style="171"/>
    <col min="9473" max="9473" width="15.26953125" style="171" customWidth="1"/>
    <col min="9474" max="9474" width="76" style="171" customWidth="1"/>
    <col min="9475" max="9475" width="14.26953125" style="171" customWidth="1"/>
    <col min="9476" max="9476" width="9.7265625" style="171" customWidth="1"/>
    <col min="9477" max="9728" width="9.26953125" style="171"/>
    <col min="9729" max="9729" width="15.26953125" style="171" customWidth="1"/>
    <col min="9730" max="9730" width="76" style="171" customWidth="1"/>
    <col min="9731" max="9731" width="14.26953125" style="171" customWidth="1"/>
    <col min="9732" max="9732" width="9.7265625" style="171" customWidth="1"/>
    <col min="9733" max="9984" width="9.26953125" style="171"/>
    <col min="9985" max="9985" width="15.26953125" style="171" customWidth="1"/>
    <col min="9986" max="9986" width="76" style="171" customWidth="1"/>
    <col min="9987" max="9987" width="14.26953125" style="171" customWidth="1"/>
    <col min="9988" max="9988" width="9.7265625" style="171" customWidth="1"/>
    <col min="9989" max="10240" width="9.26953125" style="171"/>
    <col min="10241" max="10241" width="15.26953125" style="171" customWidth="1"/>
    <col min="10242" max="10242" width="76" style="171" customWidth="1"/>
    <col min="10243" max="10243" width="14.26953125" style="171" customWidth="1"/>
    <col min="10244" max="10244" width="9.7265625" style="171" customWidth="1"/>
    <col min="10245" max="10496" width="9.26953125" style="171"/>
    <col min="10497" max="10497" width="15.26953125" style="171" customWidth="1"/>
    <col min="10498" max="10498" width="76" style="171" customWidth="1"/>
    <col min="10499" max="10499" width="14.26953125" style="171" customWidth="1"/>
    <col min="10500" max="10500" width="9.7265625" style="171" customWidth="1"/>
    <col min="10501" max="10752" width="9.26953125" style="171"/>
    <col min="10753" max="10753" width="15.26953125" style="171" customWidth="1"/>
    <col min="10754" max="10754" width="76" style="171" customWidth="1"/>
    <col min="10755" max="10755" width="14.26953125" style="171" customWidth="1"/>
    <col min="10756" max="10756" width="9.7265625" style="171" customWidth="1"/>
    <col min="10757" max="11008" width="9.26953125" style="171"/>
    <col min="11009" max="11009" width="15.26953125" style="171" customWidth="1"/>
    <col min="11010" max="11010" width="76" style="171" customWidth="1"/>
    <col min="11011" max="11011" width="14.26953125" style="171" customWidth="1"/>
    <col min="11012" max="11012" width="9.7265625" style="171" customWidth="1"/>
    <col min="11013" max="11264" width="9.26953125" style="171"/>
    <col min="11265" max="11265" width="15.26953125" style="171" customWidth="1"/>
    <col min="11266" max="11266" width="76" style="171" customWidth="1"/>
    <col min="11267" max="11267" width="14.26953125" style="171" customWidth="1"/>
    <col min="11268" max="11268" width="9.7265625" style="171" customWidth="1"/>
    <col min="11269" max="11520" width="9.26953125" style="171"/>
    <col min="11521" max="11521" width="15.26953125" style="171" customWidth="1"/>
    <col min="11522" max="11522" width="76" style="171" customWidth="1"/>
    <col min="11523" max="11523" width="14.26953125" style="171" customWidth="1"/>
    <col min="11524" max="11524" width="9.7265625" style="171" customWidth="1"/>
    <col min="11525" max="11776" width="9.26953125" style="171"/>
    <col min="11777" max="11777" width="15.26953125" style="171" customWidth="1"/>
    <col min="11778" max="11778" width="76" style="171" customWidth="1"/>
    <col min="11779" max="11779" width="14.26953125" style="171" customWidth="1"/>
    <col min="11780" max="11780" width="9.7265625" style="171" customWidth="1"/>
    <col min="11781" max="12032" width="9.26953125" style="171"/>
    <col min="12033" max="12033" width="15.26953125" style="171" customWidth="1"/>
    <col min="12034" max="12034" width="76" style="171" customWidth="1"/>
    <col min="12035" max="12035" width="14.26953125" style="171" customWidth="1"/>
    <col min="12036" max="12036" width="9.7265625" style="171" customWidth="1"/>
    <col min="12037" max="12288" width="9.26953125" style="171"/>
    <col min="12289" max="12289" width="15.26953125" style="171" customWidth="1"/>
    <col min="12290" max="12290" width="76" style="171" customWidth="1"/>
    <col min="12291" max="12291" width="14.26953125" style="171" customWidth="1"/>
    <col min="12292" max="12292" width="9.7265625" style="171" customWidth="1"/>
    <col min="12293" max="12544" width="9.26953125" style="171"/>
    <col min="12545" max="12545" width="15.26953125" style="171" customWidth="1"/>
    <col min="12546" max="12546" width="76" style="171" customWidth="1"/>
    <col min="12547" max="12547" width="14.26953125" style="171" customWidth="1"/>
    <col min="12548" max="12548" width="9.7265625" style="171" customWidth="1"/>
    <col min="12549" max="12800" width="9.26953125" style="171"/>
    <col min="12801" max="12801" width="15.26953125" style="171" customWidth="1"/>
    <col min="12802" max="12802" width="76" style="171" customWidth="1"/>
    <col min="12803" max="12803" width="14.26953125" style="171" customWidth="1"/>
    <col min="12804" max="12804" width="9.7265625" style="171" customWidth="1"/>
    <col min="12805" max="13056" width="9.26953125" style="171"/>
    <col min="13057" max="13057" width="15.26953125" style="171" customWidth="1"/>
    <col min="13058" max="13058" width="76" style="171" customWidth="1"/>
    <col min="13059" max="13059" width="14.26953125" style="171" customWidth="1"/>
    <col min="13060" max="13060" width="9.7265625" style="171" customWidth="1"/>
    <col min="13061" max="13312" width="9.26953125" style="171"/>
    <col min="13313" max="13313" width="15.26953125" style="171" customWidth="1"/>
    <col min="13314" max="13314" width="76" style="171" customWidth="1"/>
    <col min="13315" max="13315" width="14.26953125" style="171" customWidth="1"/>
    <col min="13316" max="13316" width="9.7265625" style="171" customWidth="1"/>
    <col min="13317" max="13568" width="9.26953125" style="171"/>
    <col min="13569" max="13569" width="15.26953125" style="171" customWidth="1"/>
    <col min="13570" max="13570" width="76" style="171" customWidth="1"/>
    <col min="13571" max="13571" width="14.26953125" style="171" customWidth="1"/>
    <col min="13572" max="13572" width="9.7265625" style="171" customWidth="1"/>
    <col min="13573" max="13824" width="9.26953125" style="171"/>
    <col min="13825" max="13825" width="15.26953125" style="171" customWidth="1"/>
    <col min="13826" max="13826" width="76" style="171" customWidth="1"/>
    <col min="13827" max="13827" width="14.26953125" style="171" customWidth="1"/>
    <col min="13828" max="13828" width="9.7265625" style="171" customWidth="1"/>
    <col min="13829" max="14080" width="9.26953125" style="171"/>
    <col min="14081" max="14081" width="15.26953125" style="171" customWidth="1"/>
    <col min="14082" max="14082" width="76" style="171" customWidth="1"/>
    <col min="14083" max="14083" width="14.26953125" style="171" customWidth="1"/>
    <col min="14084" max="14084" width="9.7265625" style="171" customWidth="1"/>
    <col min="14085" max="14336" width="9.26953125" style="171"/>
    <col min="14337" max="14337" width="15.26953125" style="171" customWidth="1"/>
    <col min="14338" max="14338" width="76" style="171" customWidth="1"/>
    <col min="14339" max="14339" width="14.26953125" style="171" customWidth="1"/>
    <col min="14340" max="14340" width="9.7265625" style="171" customWidth="1"/>
    <col min="14341" max="14592" width="9.26953125" style="171"/>
    <col min="14593" max="14593" width="15.26953125" style="171" customWidth="1"/>
    <col min="14594" max="14594" width="76" style="171" customWidth="1"/>
    <col min="14595" max="14595" width="14.26953125" style="171" customWidth="1"/>
    <col min="14596" max="14596" width="9.7265625" style="171" customWidth="1"/>
    <col min="14597" max="14848" width="9.26953125" style="171"/>
    <col min="14849" max="14849" width="15.26953125" style="171" customWidth="1"/>
    <col min="14850" max="14850" width="76" style="171" customWidth="1"/>
    <col min="14851" max="14851" width="14.26953125" style="171" customWidth="1"/>
    <col min="14852" max="14852" width="9.7265625" style="171" customWidth="1"/>
    <col min="14853" max="15104" width="9.26953125" style="171"/>
    <col min="15105" max="15105" width="15.26953125" style="171" customWidth="1"/>
    <col min="15106" max="15106" width="76" style="171" customWidth="1"/>
    <col min="15107" max="15107" width="14.26953125" style="171" customWidth="1"/>
    <col min="15108" max="15108" width="9.7265625" style="171" customWidth="1"/>
    <col min="15109" max="15360" width="9.26953125" style="171"/>
    <col min="15361" max="15361" width="15.26953125" style="171" customWidth="1"/>
    <col min="15362" max="15362" width="76" style="171" customWidth="1"/>
    <col min="15363" max="15363" width="14.26953125" style="171" customWidth="1"/>
    <col min="15364" max="15364" width="9.7265625" style="171" customWidth="1"/>
    <col min="15365" max="15616" width="9.26953125" style="171"/>
    <col min="15617" max="15617" width="15.26953125" style="171" customWidth="1"/>
    <col min="15618" max="15618" width="76" style="171" customWidth="1"/>
    <col min="15619" max="15619" width="14.26953125" style="171" customWidth="1"/>
    <col min="15620" max="15620" width="9.7265625" style="171" customWidth="1"/>
    <col min="15621" max="15872" width="9.26953125" style="171"/>
    <col min="15873" max="15873" width="15.26953125" style="171" customWidth="1"/>
    <col min="15874" max="15874" width="76" style="171" customWidth="1"/>
    <col min="15875" max="15875" width="14.26953125" style="171" customWidth="1"/>
    <col min="15876" max="15876" width="9.7265625" style="171" customWidth="1"/>
    <col min="15877" max="16128" width="9.26953125" style="171"/>
    <col min="16129" max="16129" width="15.26953125" style="171" customWidth="1"/>
    <col min="16130" max="16130" width="76" style="171" customWidth="1"/>
    <col min="16131" max="16131" width="14.26953125" style="171" customWidth="1"/>
    <col min="16132" max="16132" width="9.7265625" style="171" customWidth="1"/>
    <col min="16133" max="16384" width="9.26953125" style="171"/>
  </cols>
  <sheetData>
    <row r="1" spans="1:4" ht="29" x14ac:dyDescent="0.35">
      <c r="A1" s="264" t="s">
        <v>132</v>
      </c>
      <c r="B1" s="264" t="s">
        <v>125</v>
      </c>
      <c r="C1" s="264" t="s">
        <v>107</v>
      </c>
      <c r="D1" s="265">
        <v>44469</v>
      </c>
    </row>
    <row r="2" spans="1:4" ht="15.5" x14ac:dyDescent="0.35">
      <c r="A2" s="266" t="s">
        <v>1654</v>
      </c>
      <c r="B2" s="266" t="s">
        <v>1655</v>
      </c>
      <c r="C2" s="267">
        <v>6</v>
      </c>
    </row>
    <row r="3" spans="1:4" ht="15.5" x14ac:dyDescent="0.35">
      <c r="A3" s="266" t="s">
        <v>1656</v>
      </c>
      <c r="B3" s="266" t="s">
        <v>1657</v>
      </c>
      <c r="C3" s="267">
        <v>4</v>
      </c>
    </row>
    <row r="4" spans="1:4" ht="15.5" x14ac:dyDescent="0.35">
      <c r="A4" s="266" t="s">
        <v>1658</v>
      </c>
      <c r="B4" s="266" t="s">
        <v>1659</v>
      </c>
      <c r="C4" s="267">
        <v>1</v>
      </c>
    </row>
    <row r="5" spans="1:4" ht="15.5" x14ac:dyDescent="0.35">
      <c r="A5" s="266" t="s">
        <v>1660</v>
      </c>
      <c r="B5" s="266" t="s">
        <v>1661</v>
      </c>
      <c r="C5" s="267">
        <v>2</v>
      </c>
    </row>
    <row r="6" spans="1:4" ht="15.5" x14ac:dyDescent="0.35">
      <c r="A6" s="266" t="s">
        <v>1662</v>
      </c>
      <c r="B6" s="266" t="s">
        <v>1663</v>
      </c>
      <c r="C6" s="267">
        <v>2</v>
      </c>
    </row>
    <row r="7" spans="1:4" ht="15.5" x14ac:dyDescent="0.35">
      <c r="A7" s="266" t="s">
        <v>1664</v>
      </c>
      <c r="B7" s="266" t="s">
        <v>1665</v>
      </c>
      <c r="C7" s="267">
        <v>4</v>
      </c>
    </row>
    <row r="8" spans="1:4" ht="15.5" x14ac:dyDescent="0.35">
      <c r="A8" s="266" t="s">
        <v>1666</v>
      </c>
      <c r="B8" s="266" t="s">
        <v>1667</v>
      </c>
      <c r="C8" s="267">
        <v>2</v>
      </c>
    </row>
    <row r="9" spans="1:4" ht="15.5" x14ac:dyDescent="0.35">
      <c r="A9" s="266" t="s">
        <v>260</v>
      </c>
      <c r="B9" s="266" t="s">
        <v>1668</v>
      </c>
      <c r="C9" s="267">
        <v>5</v>
      </c>
    </row>
    <row r="10" spans="1:4" ht="15.5" x14ac:dyDescent="0.35">
      <c r="A10" s="266" t="s">
        <v>1669</v>
      </c>
      <c r="B10" s="266" t="s">
        <v>1670</v>
      </c>
      <c r="C10" s="267">
        <v>5</v>
      </c>
    </row>
    <row r="11" spans="1:4" ht="15.5" x14ac:dyDescent="0.35">
      <c r="A11" s="266" t="s">
        <v>722</v>
      </c>
      <c r="B11" s="266" t="s">
        <v>1671</v>
      </c>
      <c r="C11" s="267">
        <v>5</v>
      </c>
    </row>
    <row r="12" spans="1:4" ht="15.5" x14ac:dyDescent="0.35">
      <c r="A12" s="266" t="s">
        <v>358</v>
      </c>
      <c r="B12" s="266" t="s">
        <v>1672</v>
      </c>
      <c r="C12" s="267">
        <v>2</v>
      </c>
    </row>
    <row r="13" spans="1:4" ht="15.5" x14ac:dyDescent="0.35">
      <c r="A13" s="266" t="s">
        <v>252</v>
      </c>
      <c r="B13" s="266" t="s">
        <v>1673</v>
      </c>
      <c r="C13" s="267">
        <v>5</v>
      </c>
    </row>
    <row r="14" spans="1:4" ht="15.5" x14ac:dyDescent="0.35">
      <c r="A14" s="266" t="s">
        <v>324</v>
      </c>
      <c r="B14" s="266" t="s">
        <v>1674</v>
      </c>
      <c r="C14" s="267">
        <v>4</v>
      </c>
    </row>
    <row r="15" spans="1:4" ht="15.5" x14ac:dyDescent="0.35">
      <c r="A15" s="266" t="s">
        <v>1675</v>
      </c>
      <c r="B15" s="266" t="s">
        <v>1676</v>
      </c>
      <c r="C15" s="267">
        <v>4</v>
      </c>
    </row>
    <row r="16" spans="1:4" ht="15.5" x14ac:dyDescent="0.35">
      <c r="A16" s="266" t="s">
        <v>1677</v>
      </c>
      <c r="B16" s="266" t="s">
        <v>1678</v>
      </c>
      <c r="C16" s="267">
        <v>1</v>
      </c>
    </row>
    <row r="17" spans="1:3" ht="15.5" x14ac:dyDescent="0.35">
      <c r="A17" s="266" t="s">
        <v>242</v>
      </c>
      <c r="B17" s="266" t="s">
        <v>1679</v>
      </c>
      <c r="C17" s="267">
        <v>5</v>
      </c>
    </row>
    <row r="18" spans="1:3" ht="15.5" x14ac:dyDescent="0.35">
      <c r="A18" s="266" t="s">
        <v>1680</v>
      </c>
      <c r="B18" s="266" t="s">
        <v>1681</v>
      </c>
      <c r="C18" s="267">
        <v>8</v>
      </c>
    </row>
    <row r="19" spans="1:3" ht="15.5" x14ac:dyDescent="0.35">
      <c r="A19" s="266" t="s">
        <v>638</v>
      </c>
      <c r="B19" s="266" t="s">
        <v>1682</v>
      </c>
      <c r="C19" s="267">
        <v>1</v>
      </c>
    </row>
    <row r="20" spans="1:3" ht="15.5" x14ac:dyDescent="0.35">
      <c r="A20" s="266" t="s">
        <v>1683</v>
      </c>
      <c r="B20" s="266" t="s">
        <v>1684</v>
      </c>
      <c r="C20" s="267">
        <v>8</v>
      </c>
    </row>
    <row r="21" spans="1:3" ht="15.5" x14ac:dyDescent="0.35">
      <c r="A21" s="266" t="s">
        <v>1685</v>
      </c>
      <c r="B21" s="266" t="s">
        <v>1686</v>
      </c>
      <c r="C21" s="267">
        <v>6</v>
      </c>
    </row>
    <row r="22" spans="1:3" ht="15.5" x14ac:dyDescent="0.35">
      <c r="A22" s="266" t="s">
        <v>1687</v>
      </c>
      <c r="B22" s="266" t="s">
        <v>1688</v>
      </c>
      <c r="C22" s="267">
        <v>7</v>
      </c>
    </row>
    <row r="23" spans="1:3" ht="15.5" x14ac:dyDescent="0.35">
      <c r="A23" s="266" t="s">
        <v>1689</v>
      </c>
      <c r="B23" s="266" t="s">
        <v>1690</v>
      </c>
      <c r="C23" s="267">
        <v>7</v>
      </c>
    </row>
    <row r="24" spans="1:3" ht="15.5" x14ac:dyDescent="0.35">
      <c r="A24" s="266" t="s">
        <v>1691</v>
      </c>
      <c r="B24" s="266" t="s">
        <v>1692</v>
      </c>
      <c r="C24" s="267">
        <v>7</v>
      </c>
    </row>
    <row r="25" spans="1:3" ht="15.5" x14ac:dyDescent="0.35">
      <c r="A25" s="266" t="s">
        <v>1693</v>
      </c>
      <c r="B25" s="266" t="s">
        <v>1694</v>
      </c>
      <c r="C25" s="267">
        <v>5</v>
      </c>
    </row>
    <row r="26" spans="1:3" ht="15.5" x14ac:dyDescent="0.35">
      <c r="A26" s="266" t="s">
        <v>1695</v>
      </c>
      <c r="B26" s="266" t="s">
        <v>1696</v>
      </c>
      <c r="C26" s="267">
        <v>5</v>
      </c>
    </row>
    <row r="27" spans="1:3" ht="15.5" x14ac:dyDescent="0.35">
      <c r="A27" s="266" t="s">
        <v>1697</v>
      </c>
      <c r="B27" s="266" t="s">
        <v>1698</v>
      </c>
      <c r="C27" s="267">
        <v>5</v>
      </c>
    </row>
    <row r="28" spans="1:3" ht="15.5" x14ac:dyDescent="0.35">
      <c r="A28" s="266" t="s">
        <v>1699</v>
      </c>
      <c r="B28" s="266" t="s">
        <v>1700</v>
      </c>
      <c r="C28" s="267">
        <v>6</v>
      </c>
    </row>
    <row r="29" spans="1:3" ht="15.5" x14ac:dyDescent="0.35">
      <c r="A29" s="266" t="s">
        <v>747</v>
      </c>
      <c r="B29" s="266" t="s">
        <v>1701</v>
      </c>
      <c r="C29" s="267">
        <v>6</v>
      </c>
    </row>
    <row r="30" spans="1:3" ht="15.5" x14ac:dyDescent="0.35">
      <c r="A30" s="266" t="s">
        <v>1702</v>
      </c>
      <c r="B30" s="266" t="s">
        <v>1703</v>
      </c>
      <c r="C30" s="267">
        <v>4</v>
      </c>
    </row>
    <row r="31" spans="1:3" ht="15.5" x14ac:dyDescent="0.35">
      <c r="A31" s="266" t="s">
        <v>187</v>
      </c>
      <c r="B31" s="266" t="s">
        <v>1704</v>
      </c>
      <c r="C31" s="267">
        <v>7</v>
      </c>
    </row>
    <row r="32" spans="1:3" ht="15.5" x14ac:dyDescent="0.35">
      <c r="A32" s="266" t="s">
        <v>1705</v>
      </c>
      <c r="B32" s="266" t="s">
        <v>1706</v>
      </c>
      <c r="C32" s="267">
        <v>5</v>
      </c>
    </row>
    <row r="33" spans="1:3" ht="15.5" x14ac:dyDescent="0.35">
      <c r="A33" s="266" t="s">
        <v>1707</v>
      </c>
      <c r="B33" s="266" t="s">
        <v>1708</v>
      </c>
      <c r="C33" s="267">
        <v>5</v>
      </c>
    </row>
    <row r="34" spans="1:3" ht="15.5" x14ac:dyDescent="0.35">
      <c r="A34" s="266" t="s">
        <v>1709</v>
      </c>
      <c r="B34" s="266" t="s">
        <v>1710</v>
      </c>
      <c r="C34" s="267">
        <v>8</v>
      </c>
    </row>
    <row r="35" spans="1:3" ht="15.5" x14ac:dyDescent="0.35">
      <c r="A35" s="266" t="s">
        <v>1711</v>
      </c>
      <c r="B35" s="266" t="s">
        <v>1712</v>
      </c>
      <c r="C35" s="267">
        <v>1</v>
      </c>
    </row>
    <row r="36" spans="1:3" ht="15.5" x14ac:dyDescent="0.35">
      <c r="A36" s="266" t="s">
        <v>1713</v>
      </c>
      <c r="B36" s="266" t="s">
        <v>1714</v>
      </c>
      <c r="C36" s="267">
        <v>5</v>
      </c>
    </row>
    <row r="37" spans="1:3" ht="15.5" x14ac:dyDescent="0.35">
      <c r="A37" s="266" t="s">
        <v>1715</v>
      </c>
      <c r="B37" s="266" t="s">
        <v>1716</v>
      </c>
      <c r="C37" s="267">
        <v>8</v>
      </c>
    </row>
    <row r="38" spans="1:3" ht="15.5" x14ac:dyDescent="0.35">
      <c r="A38" s="266" t="s">
        <v>1717</v>
      </c>
      <c r="B38" s="266" t="s">
        <v>1718</v>
      </c>
      <c r="C38" s="267">
        <v>5</v>
      </c>
    </row>
    <row r="39" spans="1:3" ht="15.5" x14ac:dyDescent="0.35">
      <c r="A39" s="266" t="s">
        <v>167</v>
      </c>
      <c r="B39" s="266" t="s">
        <v>1719</v>
      </c>
      <c r="C39" s="267">
        <v>5</v>
      </c>
    </row>
    <row r="40" spans="1:3" ht="15.5" x14ac:dyDescent="0.35">
      <c r="A40" s="266" t="s">
        <v>1720</v>
      </c>
      <c r="B40" s="266" t="s">
        <v>1721</v>
      </c>
      <c r="C40" s="267">
        <v>2</v>
      </c>
    </row>
    <row r="41" spans="1:3" ht="15.5" x14ac:dyDescent="0.35">
      <c r="A41" s="266" t="s">
        <v>1722</v>
      </c>
      <c r="B41" s="266" t="s">
        <v>1723</v>
      </c>
      <c r="C41" s="267">
        <v>4</v>
      </c>
    </row>
    <row r="42" spans="1:3" ht="15.5" x14ac:dyDescent="0.35">
      <c r="A42" s="266" t="s">
        <v>1724</v>
      </c>
      <c r="B42" s="266" t="s">
        <v>1725</v>
      </c>
      <c r="C42" s="267">
        <v>5</v>
      </c>
    </row>
    <row r="43" spans="1:3" ht="15.5" x14ac:dyDescent="0.35">
      <c r="A43" s="266" t="s">
        <v>1726</v>
      </c>
      <c r="B43" s="266" t="s">
        <v>1727</v>
      </c>
      <c r="C43" s="267">
        <v>5</v>
      </c>
    </row>
    <row r="44" spans="1:3" ht="15.5" x14ac:dyDescent="0.35">
      <c r="A44" s="266" t="s">
        <v>1728</v>
      </c>
      <c r="B44" s="266" t="s">
        <v>1729</v>
      </c>
      <c r="C44" s="267">
        <v>6</v>
      </c>
    </row>
    <row r="45" spans="1:3" ht="15.5" x14ac:dyDescent="0.35">
      <c r="A45" s="266" t="s">
        <v>1730</v>
      </c>
      <c r="B45" s="266" t="s">
        <v>1731</v>
      </c>
      <c r="C45" s="267">
        <v>5</v>
      </c>
    </row>
    <row r="46" spans="1:3" ht="15.5" x14ac:dyDescent="0.35">
      <c r="A46" s="266" t="s">
        <v>1732</v>
      </c>
      <c r="B46" s="266" t="s">
        <v>1733</v>
      </c>
      <c r="C46" s="267">
        <v>4</v>
      </c>
    </row>
    <row r="47" spans="1:3" ht="15.5" x14ac:dyDescent="0.35">
      <c r="A47" s="266" t="s">
        <v>1734</v>
      </c>
      <c r="B47" s="266" t="s">
        <v>1735</v>
      </c>
      <c r="C47" s="267">
        <v>5</v>
      </c>
    </row>
    <row r="48" spans="1:3" ht="15.5" x14ac:dyDescent="0.35">
      <c r="A48" s="266" t="s">
        <v>1736</v>
      </c>
      <c r="B48" s="266" t="s">
        <v>1737</v>
      </c>
      <c r="C48" s="267">
        <v>6</v>
      </c>
    </row>
    <row r="49" spans="1:3" ht="15.5" x14ac:dyDescent="0.35">
      <c r="A49" s="266" t="s">
        <v>1738</v>
      </c>
      <c r="B49" s="266" t="s">
        <v>1739</v>
      </c>
      <c r="C49" s="267">
        <v>7</v>
      </c>
    </row>
    <row r="50" spans="1:3" ht="15.5" x14ac:dyDescent="0.35">
      <c r="A50" s="266" t="s">
        <v>1740</v>
      </c>
      <c r="B50" s="266" t="s">
        <v>1741</v>
      </c>
      <c r="C50" s="267">
        <v>3</v>
      </c>
    </row>
    <row r="51" spans="1:3" ht="15.5" x14ac:dyDescent="0.35">
      <c r="A51" s="266" t="s">
        <v>1742</v>
      </c>
      <c r="B51" s="266" t="s">
        <v>1743</v>
      </c>
      <c r="C51" s="267">
        <v>6</v>
      </c>
    </row>
    <row r="52" spans="1:3" ht="15.5" x14ac:dyDescent="0.35">
      <c r="A52" s="266" t="s">
        <v>1744</v>
      </c>
      <c r="B52" s="266" t="s">
        <v>1745</v>
      </c>
      <c r="C52" s="267">
        <v>4</v>
      </c>
    </row>
    <row r="53" spans="1:3" ht="15.5" x14ac:dyDescent="0.35">
      <c r="A53" s="266" t="s">
        <v>1746</v>
      </c>
      <c r="B53" s="266" t="s">
        <v>1747</v>
      </c>
      <c r="C53" s="267">
        <v>5</v>
      </c>
    </row>
    <row r="54" spans="1:3" ht="15.5" x14ac:dyDescent="0.35">
      <c r="A54" s="266" t="s">
        <v>1748</v>
      </c>
      <c r="B54" s="266" t="s">
        <v>1749</v>
      </c>
      <c r="C54" s="267">
        <v>2</v>
      </c>
    </row>
    <row r="55" spans="1:3" ht="15.5" x14ac:dyDescent="0.35">
      <c r="A55" s="266" t="s">
        <v>1750</v>
      </c>
      <c r="B55" s="266" t="s">
        <v>1751</v>
      </c>
      <c r="C55" s="267">
        <v>2</v>
      </c>
    </row>
    <row r="56" spans="1:3" ht="15.5" x14ac:dyDescent="0.35">
      <c r="A56" s="266" t="s">
        <v>1752</v>
      </c>
      <c r="B56" s="266" t="s">
        <v>1753</v>
      </c>
      <c r="C56" s="267">
        <v>5</v>
      </c>
    </row>
    <row r="57" spans="1:3" ht="15.5" x14ac:dyDescent="0.35">
      <c r="A57" s="266" t="s">
        <v>1754</v>
      </c>
      <c r="B57" s="266" t="s">
        <v>1755</v>
      </c>
      <c r="C57" s="267">
        <v>5</v>
      </c>
    </row>
    <row r="58" spans="1:3" ht="31" x14ac:dyDescent="0.35">
      <c r="A58" s="266" t="s">
        <v>1756</v>
      </c>
      <c r="B58" s="266" t="s">
        <v>1757</v>
      </c>
      <c r="C58" s="267">
        <v>5</v>
      </c>
    </row>
    <row r="59" spans="1:3" ht="15.5" x14ac:dyDescent="0.35">
      <c r="A59" s="266" t="s">
        <v>1758</v>
      </c>
      <c r="B59" s="266" t="s">
        <v>1759</v>
      </c>
      <c r="C59" s="267">
        <v>5</v>
      </c>
    </row>
    <row r="60" spans="1:3" ht="15.5" x14ac:dyDescent="0.35">
      <c r="A60" s="266" t="s">
        <v>1760</v>
      </c>
      <c r="B60" s="266" t="s">
        <v>1761</v>
      </c>
      <c r="C60" s="267">
        <v>3</v>
      </c>
    </row>
    <row r="61" spans="1:3" ht="15.5" x14ac:dyDescent="0.35">
      <c r="A61" s="266" t="s">
        <v>1762</v>
      </c>
      <c r="B61" s="266" t="s">
        <v>1763</v>
      </c>
      <c r="C61" s="267">
        <v>6</v>
      </c>
    </row>
    <row r="62" spans="1:3" ht="15.5" x14ac:dyDescent="0.35">
      <c r="A62" s="266" t="s">
        <v>1764</v>
      </c>
      <c r="B62" s="266" t="s">
        <v>1765</v>
      </c>
      <c r="C62" s="267">
        <v>3</v>
      </c>
    </row>
    <row r="63" spans="1:3" ht="15.5" x14ac:dyDescent="0.35">
      <c r="A63" s="266" t="s">
        <v>1766</v>
      </c>
      <c r="B63" s="266" t="s">
        <v>1767</v>
      </c>
      <c r="C63" s="267">
        <v>4</v>
      </c>
    </row>
    <row r="64" spans="1:3" ht="31" x14ac:dyDescent="0.35">
      <c r="A64" s="266" t="s">
        <v>1768</v>
      </c>
      <c r="B64" s="266" t="s">
        <v>1769</v>
      </c>
      <c r="C64" s="267">
        <v>3</v>
      </c>
    </row>
    <row r="65" spans="1:3" ht="15.5" x14ac:dyDescent="0.35">
      <c r="A65" s="266" t="s">
        <v>1770</v>
      </c>
      <c r="B65" s="266" t="s">
        <v>1771</v>
      </c>
      <c r="C65" s="267">
        <v>3</v>
      </c>
    </row>
    <row r="66" spans="1:3" ht="31" x14ac:dyDescent="0.35">
      <c r="A66" s="266" t="s">
        <v>1772</v>
      </c>
      <c r="B66" s="266" t="s">
        <v>1773</v>
      </c>
      <c r="C66" s="267">
        <v>6</v>
      </c>
    </row>
    <row r="67" spans="1:3" ht="15.5" x14ac:dyDescent="0.35">
      <c r="A67" s="266" t="s">
        <v>1774</v>
      </c>
      <c r="B67" s="266" t="s">
        <v>1775</v>
      </c>
      <c r="C67" s="267">
        <v>6</v>
      </c>
    </row>
    <row r="68" spans="1:3" ht="15.5" x14ac:dyDescent="0.35">
      <c r="A68" s="266" t="s">
        <v>1776</v>
      </c>
      <c r="B68" s="266" t="s">
        <v>1777</v>
      </c>
      <c r="C68" s="267">
        <v>5</v>
      </c>
    </row>
    <row r="69" spans="1:3" ht="15.5" x14ac:dyDescent="0.35">
      <c r="A69" s="266" t="s">
        <v>1778</v>
      </c>
      <c r="B69" s="266" t="s">
        <v>1779</v>
      </c>
      <c r="C69" s="267">
        <v>3</v>
      </c>
    </row>
    <row r="70" spans="1:3" ht="15.5" x14ac:dyDescent="0.35">
      <c r="A70" s="266" t="s">
        <v>1780</v>
      </c>
      <c r="B70" s="266" t="s">
        <v>1672</v>
      </c>
      <c r="C70" s="267">
        <v>2</v>
      </c>
    </row>
    <row r="71" spans="1:3" ht="15.5" x14ac:dyDescent="0.35">
      <c r="A71" s="266" t="s">
        <v>1781</v>
      </c>
      <c r="B71" s="266" t="s">
        <v>1782</v>
      </c>
      <c r="C71" s="267">
        <v>3</v>
      </c>
    </row>
    <row r="72" spans="1:3" ht="15.5" x14ac:dyDescent="0.35">
      <c r="A72" s="266" t="s">
        <v>1783</v>
      </c>
      <c r="B72" s="266" t="s">
        <v>1784</v>
      </c>
      <c r="C72" s="267">
        <v>3</v>
      </c>
    </row>
    <row r="73" spans="1:3" ht="15.5" x14ac:dyDescent="0.35">
      <c r="A73" s="266" t="s">
        <v>1785</v>
      </c>
      <c r="B73" s="266" t="s">
        <v>1786</v>
      </c>
      <c r="C73" s="267">
        <v>3</v>
      </c>
    </row>
    <row r="74" spans="1:3" ht="15.5" x14ac:dyDescent="0.35">
      <c r="A74" s="266" t="s">
        <v>425</v>
      </c>
      <c r="B74" s="266" t="s">
        <v>1787</v>
      </c>
      <c r="C74" s="267">
        <v>5</v>
      </c>
    </row>
    <row r="75" spans="1:3" ht="15.5" x14ac:dyDescent="0.35">
      <c r="A75" s="266" t="s">
        <v>1788</v>
      </c>
      <c r="B75" s="266" t="s">
        <v>1789</v>
      </c>
      <c r="C75" s="267">
        <v>3</v>
      </c>
    </row>
    <row r="76" spans="1:3" ht="15.5" x14ac:dyDescent="0.35">
      <c r="A76" s="266" t="s">
        <v>1790</v>
      </c>
      <c r="B76" s="266" t="s">
        <v>1791</v>
      </c>
      <c r="C76" s="267">
        <v>6</v>
      </c>
    </row>
    <row r="77" spans="1:3" ht="15.5" x14ac:dyDescent="0.35">
      <c r="A77" s="266" t="s">
        <v>1792</v>
      </c>
      <c r="B77" s="266" t="s">
        <v>1793</v>
      </c>
      <c r="C77" s="267">
        <v>5</v>
      </c>
    </row>
    <row r="78" spans="1:3" ht="15.5" x14ac:dyDescent="0.35">
      <c r="A78" s="266" t="s">
        <v>1794</v>
      </c>
      <c r="B78" s="266" t="s">
        <v>1795</v>
      </c>
      <c r="C78" s="267">
        <v>4</v>
      </c>
    </row>
    <row r="79" spans="1:3" ht="15.5" x14ac:dyDescent="0.35">
      <c r="A79" s="266" t="s">
        <v>1796</v>
      </c>
      <c r="B79" s="266" t="s">
        <v>1797</v>
      </c>
      <c r="C79" s="267">
        <v>4</v>
      </c>
    </row>
    <row r="80" spans="1:3" ht="15.5" x14ac:dyDescent="0.35">
      <c r="A80" s="266" t="s">
        <v>1798</v>
      </c>
      <c r="B80" s="266" t="s">
        <v>1799</v>
      </c>
      <c r="C80" s="267">
        <v>4</v>
      </c>
    </row>
    <row r="81" spans="1:3" ht="15.5" x14ac:dyDescent="0.35">
      <c r="A81" s="266" t="s">
        <v>1800</v>
      </c>
      <c r="B81" s="266" t="s">
        <v>1801</v>
      </c>
      <c r="C81" s="267">
        <v>7</v>
      </c>
    </row>
    <row r="82" spans="1:3" ht="15.5" x14ac:dyDescent="0.35">
      <c r="A82" s="266" t="s">
        <v>1802</v>
      </c>
      <c r="B82" s="266" t="s">
        <v>1803</v>
      </c>
      <c r="C82" s="267">
        <v>6</v>
      </c>
    </row>
    <row r="83" spans="1:3" ht="15.5" x14ac:dyDescent="0.35">
      <c r="A83" s="266" t="s">
        <v>1804</v>
      </c>
      <c r="B83" s="266" t="s">
        <v>1805</v>
      </c>
      <c r="C83" s="267">
        <v>5</v>
      </c>
    </row>
    <row r="84" spans="1:3" ht="15.5" x14ac:dyDescent="0.35">
      <c r="A84" s="266" t="s">
        <v>1806</v>
      </c>
      <c r="B84" s="266" t="s">
        <v>1807</v>
      </c>
      <c r="C84" s="267">
        <v>3</v>
      </c>
    </row>
    <row r="85" spans="1:3" ht="15.5" x14ac:dyDescent="0.35">
      <c r="A85" s="266" t="s">
        <v>1808</v>
      </c>
      <c r="B85" s="266" t="s">
        <v>1809</v>
      </c>
      <c r="C85" s="267">
        <v>5</v>
      </c>
    </row>
    <row r="86" spans="1:3" ht="15.5" x14ac:dyDescent="0.35">
      <c r="A86" s="266" t="s">
        <v>1104</v>
      </c>
      <c r="B86" s="266" t="s">
        <v>1810</v>
      </c>
      <c r="C86" s="267">
        <v>4</v>
      </c>
    </row>
    <row r="87" spans="1:3" ht="15.5" x14ac:dyDescent="0.35">
      <c r="A87" s="266" t="s">
        <v>349</v>
      </c>
      <c r="B87" s="266" t="s">
        <v>1811</v>
      </c>
      <c r="C87" s="267">
        <v>2</v>
      </c>
    </row>
    <row r="88" spans="1:3" ht="15.5" x14ac:dyDescent="0.35">
      <c r="A88" s="266" t="s">
        <v>1812</v>
      </c>
      <c r="B88" s="266" t="s">
        <v>1813</v>
      </c>
      <c r="C88" s="267">
        <v>4</v>
      </c>
    </row>
    <row r="89" spans="1:3" ht="15.5" x14ac:dyDescent="0.35">
      <c r="A89" s="266" t="s">
        <v>1814</v>
      </c>
      <c r="B89" s="266" t="s">
        <v>1815</v>
      </c>
      <c r="C89" s="267">
        <v>4</v>
      </c>
    </row>
    <row r="90" spans="1:3" ht="15.5" x14ac:dyDescent="0.35">
      <c r="A90" s="266" t="s">
        <v>315</v>
      </c>
      <c r="B90" s="266" t="s">
        <v>1816</v>
      </c>
      <c r="C90" s="267">
        <v>4</v>
      </c>
    </row>
    <row r="91" spans="1:3" ht="15.5" x14ac:dyDescent="0.35">
      <c r="A91" s="266" t="s">
        <v>1817</v>
      </c>
      <c r="B91" s="266" t="s">
        <v>1672</v>
      </c>
      <c r="C91" s="267">
        <v>2</v>
      </c>
    </row>
    <row r="92" spans="1:3" ht="15.5" x14ac:dyDescent="0.35">
      <c r="A92" s="266" t="s">
        <v>1818</v>
      </c>
      <c r="B92" s="266" t="s">
        <v>1819</v>
      </c>
      <c r="C92" s="267">
        <v>3</v>
      </c>
    </row>
    <row r="93" spans="1:3" ht="15.5" x14ac:dyDescent="0.35">
      <c r="A93" s="266" t="s">
        <v>1820</v>
      </c>
      <c r="B93" s="266" t="s">
        <v>1821</v>
      </c>
      <c r="C93" s="267">
        <v>6</v>
      </c>
    </row>
    <row r="94" spans="1:3" ht="15.5" x14ac:dyDescent="0.35">
      <c r="A94" s="266" t="s">
        <v>1822</v>
      </c>
      <c r="B94" s="266" t="s">
        <v>1823</v>
      </c>
      <c r="C94" s="267">
        <v>3</v>
      </c>
    </row>
    <row r="95" spans="1:3" ht="15.5" x14ac:dyDescent="0.35">
      <c r="A95" s="266" t="s">
        <v>1824</v>
      </c>
      <c r="B95" s="266" t="s">
        <v>1825</v>
      </c>
      <c r="C95" s="267">
        <v>6</v>
      </c>
    </row>
    <row r="96" spans="1:3" ht="15.5" x14ac:dyDescent="0.35">
      <c r="A96" s="266" t="s">
        <v>1826</v>
      </c>
      <c r="B96" s="266" t="s">
        <v>1827</v>
      </c>
      <c r="C96" s="267">
        <v>5</v>
      </c>
    </row>
    <row r="97" spans="1:3" ht="15.5" x14ac:dyDescent="0.35">
      <c r="A97" s="266" t="s">
        <v>1828</v>
      </c>
      <c r="B97" s="266" t="s">
        <v>1829</v>
      </c>
      <c r="C97" s="267">
        <v>5</v>
      </c>
    </row>
    <row r="98" spans="1:3" ht="15.5" x14ac:dyDescent="0.35">
      <c r="A98" s="266" t="s">
        <v>399</v>
      </c>
      <c r="B98" s="266" t="s">
        <v>1830</v>
      </c>
      <c r="C98" s="267">
        <v>5</v>
      </c>
    </row>
    <row r="99" spans="1:3" ht="15.5" x14ac:dyDescent="0.35">
      <c r="A99" s="266" t="s">
        <v>1831</v>
      </c>
      <c r="B99" s="266" t="s">
        <v>1832</v>
      </c>
      <c r="C99" s="267">
        <v>3</v>
      </c>
    </row>
    <row r="100" spans="1:3" ht="15.5" x14ac:dyDescent="0.35">
      <c r="A100" s="266" t="s">
        <v>1833</v>
      </c>
      <c r="B100" s="266" t="s">
        <v>1834</v>
      </c>
      <c r="C100" s="267">
        <v>5</v>
      </c>
    </row>
    <row r="101" spans="1:3" ht="15.5" x14ac:dyDescent="0.35">
      <c r="A101" s="266" t="s">
        <v>1835</v>
      </c>
      <c r="B101" s="266" t="s">
        <v>1836</v>
      </c>
      <c r="C101" s="267">
        <v>2</v>
      </c>
    </row>
    <row r="102" spans="1:3" ht="15.5" x14ac:dyDescent="0.35">
      <c r="A102" s="266" t="s">
        <v>1277</v>
      </c>
      <c r="B102" s="266" t="s">
        <v>1837</v>
      </c>
      <c r="C102" s="267">
        <v>5</v>
      </c>
    </row>
    <row r="103" spans="1:3" ht="15.5" x14ac:dyDescent="0.35">
      <c r="A103" s="266" t="s">
        <v>1838</v>
      </c>
      <c r="B103" s="266" t="s">
        <v>1839</v>
      </c>
      <c r="C103" s="267">
        <v>4</v>
      </c>
    </row>
    <row r="104" spans="1:3" ht="15.5" x14ac:dyDescent="0.35">
      <c r="A104" s="266" t="s">
        <v>1840</v>
      </c>
      <c r="B104" s="266" t="s">
        <v>1841</v>
      </c>
      <c r="C104" s="267">
        <v>2</v>
      </c>
    </row>
    <row r="105" spans="1:3" ht="15.5" x14ac:dyDescent="0.35">
      <c r="A105" s="266" t="s">
        <v>1842</v>
      </c>
      <c r="B105" s="266" t="s">
        <v>1843</v>
      </c>
      <c r="C105" s="267">
        <v>2</v>
      </c>
    </row>
    <row r="106" spans="1:3" ht="15.5" x14ac:dyDescent="0.35">
      <c r="A106" s="266" t="s">
        <v>1844</v>
      </c>
      <c r="B106" s="266" t="s">
        <v>1845</v>
      </c>
      <c r="C106" s="267">
        <v>4</v>
      </c>
    </row>
    <row r="107" spans="1:3" ht="31" x14ac:dyDescent="0.35">
      <c r="A107" s="266" t="s">
        <v>1846</v>
      </c>
      <c r="B107" s="266" t="s">
        <v>1847</v>
      </c>
      <c r="C107" s="267">
        <v>5</v>
      </c>
    </row>
    <row r="108" spans="1:3" ht="15.5" x14ac:dyDescent="0.35">
      <c r="A108" s="266" t="s">
        <v>1848</v>
      </c>
      <c r="B108" s="266" t="s">
        <v>1849</v>
      </c>
      <c r="C108" s="267">
        <v>4</v>
      </c>
    </row>
    <row r="109" spans="1:3" ht="15.5" x14ac:dyDescent="0.35">
      <c r="A109" s="266" t="s">
        <v>1850</v>
      </c>
      <c r="B109" s="266" t="s">
        <v>1851</v>
      </c>
      <c r="C109" s="267">
        <v>4</v>
      </c>
    </row>
    <row r="110" spans="1:3" ht="15.5" x14ac:dyDescent="0.35">
      <c r="A110" s="266" t="s">
        <v>1852</v>
      </c>
      <c r="B110" s="266" t="s">
        <v>1672</v>
      </c>
      <c r="C110" s="267">
        <v>2</v>
      </c>
    </row>
    <row r="111" spans="1:3" ht="15.5" x14ac:dyDescent="0.35">
      <c r="A111" s="266" t="s">
        <v>1853</v>
      </c>
      <c r="B111" s="266" t="s">
        <v>1854</v>
      </c>
      <c r="C111" s="267">
        <v>4</v>
      </c>
    </row>
    <row r="112" spans="1:3" ht="15.5" x14ac:dyDescent="0.35">
      <c r="A112" s="266" t="s">
        <v>1855</v>
      </c>
      <c r="B112" s="266" t="s">
        <v>1856</v>
      </c>
      <c r="C112" s="267">
        <v>5</v>
      </c>
    </row>
    <row r="113" spans="1:3" ht="15.5" x14ac:dyDescent="0.35">
      <c r="A113" s="266" t="s">
        <v>1857</v>
      </c>
      <c r="B113" s="266" t="s">
        <v>1858</v>
      </c>
      <c r="C113" s="267">
        <v>2</v>
      </c>
    </row>
    <row r="114" spans="1:3" ht="15.5" x14ac:dyDescent="0.35">
      <c r="A114" s="266" t="s">
        <v>1859</v>
      </c>
      <c r="B114" s="266" t="s">
        <v>1860</v>
      </c>
      <c r="C114" s="267">
        <v>5</v>
      </c>
    </row>
    <row r="115" spans="1:3" ht="15.5" x14ac:dyDescent="0.35">
      <c r="A115" s="266" t="s">
        <v>1861</v>
      </c>
      <c r="B115" s="266" t="s">
        <v>1862</v>
      </c>
      <c r="C115" s="267">
        <v>6</v>
      </c>
    </row>
    <row r="116" spans="1:3" ht="15.5" x14ac:dyDescent="0.35">
      <c r="A116" s="266" t="s">
        <v>1863</v>
      </c>
      <c r="B116" s="266" t="s">
        <v>1864</v>
      </c>
      <c r="C116" s="267">
        <v>4</v>
      </c>
    </row>
    <row r="117" spans="1:3" ht="15.5" x14ac:dyDescent="0.35">
      <c r="A117" s="266" t="s">
        <v>1865</v>
      </c>
      <c r="B117" s="266" t="s">
        <v>1866</v>
      </c>
      <c r="C117" s="267">
        <v>5</v>
      </c>
    </row>
    <row r="118" spans="1:3" ht="15.5" x14ac:dyDescent="0.35">
      <c r="A118" s="266" t="s">
        <v>1867</v>
      </c>
      <c r="B118" s="266" t="s">
        <v>1868</v>
      </c>
      <c r="C118" s="267">
        <v>4</v>
      </c>
    </row>
    <row r="119" spans="1:3" ht="15.5" x14ac:dyDescent="0.35">
      <c r="A119" s="266" t="s">
        <v>1869</v>
      </c>
      <c r="B119" s="266" t="s">
        <v>1870</v>
      </c>
      <c r="C119" s="267">
        <v>2</v>
      </c>
    </row>
    <row r="120" spans="1:3" ht="15.5" x14ac:dyDescent="0.35">
      <c r="A120" s="266" t="s">
        <v>1871</v>
      </c>
      <c r="B120" s="266" t="s">
        <v>1872</v>
      </c>
      <c r="C120" s="267">
        <v>2</v>
      </c>
    </row>
    <row r="121" spans="1:3" ht="15.5" x14ac:dyDescent="0.35">
      <c r="A121" s="266" t="s">
        <v>1873</v>
      </c>
      <c r="B121" s="266" t="s">
        <v>1874</v>
      </c>
      <c r="C121" s="267">
        <v>3</v>
      </c>
    </row>
    <row r="122" spans="1:3" ht="15.5" x14ac:dyDescent="0.35">
      <c r="A122" s="266" t="s">
        <v>1875</v>
      </c>
      <c r="B122" s="266" t="s">
        <v>1876</v>
      </c>
      <c r="C122" s="267">
        <v>3</v>
      </c>
    </row>
    <row r="123" spans="1:3" ht="15.5" x14ac:dyDescent="0.35">
      <c r="A123" s="266" t="s">
        <v>1877</v>
      </c>
      <c r="B123" s="266" t="s">
        <v>1878</v>
      </c>
      <c r="C123" s="267">
        <v>5</v>
      </c>
    </row>
    <row r="124" spans="1:3" ht="15.5" x14ac:dyDescent="0.35">
      <c r="A124" s="266" t="s">
        <v>1879</v>
      </c>
      <c r="B124" s="266" t="s">
        <v>1880</v>
      </c>
      <c r="C124" s="267">
        <v>4</v>
      </c>
    </row>
    <row r="125" spans="1:3" ht="15.5" x14ac:dyDescent="0.35">
      <c r="A125" s="266" t="s">
        <v>1881</v>
      </c>
      <c r="B125" s="266" t="s">
        <v>1882</v>
      </c>
      <c r="C125" s="267">
        <v>6</v>
      </c>
    </row>
    <row r="126" spans="1:3" ht="15.5" x14ac:dyDescent="0.35">
      <c r="A126" s="266" t="s">
        <v>1883</v>
      </c>
      <c r="B126" s="266" t="s">
        <v>1884</v>
      </c>
      <c r="C126" s="267">
        <v>6</v>
      </c>
    </row>
    <row r="127" spans="1:3" ht="15.5" x14ac:dyDescent="0.35">
      <c r="A127" s="266" t="s">
        <v>1885</v>
      </c>
      <c r="B127" s="266" t="s">
        <v>1886</v>
      </c>
      <c r="C127" s="267">
        <v>6</v>
      </c>
    </row>
    <row r="128" spans="1:3" ht="31" x14ac:dyDescent="0.35">
      <c r="A128" s="266" t="s">
        <v>1887</v>
      </c>
      <c r="B128" s="266" t="s">
        <v>1888</v>
      </c>
      <c r="C128" s="267">
        <v>5</v>
      </c>
    </row>
    <row r="129" spans="1:3" ht="15.5" x14ac:dyDescent="0.35">
      <c r="A129" s="266" t="s">
        <v>1889</v>
      </c>
      <c r="B129" s="266" t="s">
        <v>1890</v>
      </c>
      <c r="C129" s="267">
        <v>5</v>
      </c>
    </row>
    <row r="130" spans="1:3" ht="15.5" x14ac:dyDescent="0.35">
      <c r="A130" s="266" t="s">
        <v>1891</v>
      </c>
      <c r="B130" s="266" t="s">
        <v>1892</v>
      </c>
      <c r="C130" s="267">
        <v>3</v>
      </c>
    </row>
    <row r="131" spans="1:3" ht="15.5" x14ac:dyDescent="0.35">
      <c r="A131" s="266" t="s">
        <v>440</v>
      </c>
      <c r="B131" s="266" t="s">
        <v>1893</v>
      </c>
      <c r="C131" s="267">
        <v>5</v>
      </c>
    </row>
    <row r="132" spans="1:3" ht="15.5" x14ac:dyDescent="0.35">
      <c r="A132" s="266" t="s">
        <v>1894</v>
      </c>
      <c r="B132" s="266" t="s">
        <v>1672</v>
      </c>
      <c r="C132" s="267">
        <v>2</v>
      </c>
    </row>
    <row r="133" spans="1:3" ht="15.5" x14ac:dyDescent="0.35">
      <c r="A133" s="266" t="s">
        <v>1895</v>
      </c>
      <c r="B133" s="266" t="s">
        <v>1896</v>
      </c>
      <c r="C133" s="267">
        <v>4</v>
      </c>
    </row>
    <row r="134" spans="1:3" ht="15.5" x14ac:dyDescent="0.35">
      <c r="A134" s="266" t="s">
        <v>1897</v>
      </c>
      <c r="B134" s="266" t="s">
        <v>1898</v>
      </c>
      <c r="C134" s="267">
        <v>1</v>
      </c>
    </row>
    <row r="135" spans="1:3" ht="15.5" x14ac:dyDescent="0.35">
      <c r="A135" s="266" t="s">
        <v>1899</v>
      </c>
      <c r="B135" s="266" t="s">
        <v>1900</v>
      </c>
      <c r="C135" s="267">
        <v>6</v>
      </c>
    </row>
    <row r="136" spans="1:3" ht="15.5" x14ac:dyDescent="0.35">
      <c r="A136" s="266" t="s">
        <v>1901</v>
      </c>
      <c r="B136" s="266" t="s">
        <v>1902</v>
      </c>
      <c r="C136" s="267">
        <v>5</v>
      </c>
    </row>
    <row r="137" spans="1:3" ht="15.5" x14ac:dyDescent="0.35">
      <c r="A137" s="266" t="s">
        <v>1903</v>
      </c>
      <c r="B137" s="266" t="s">
        <v>1904</v>
      </c>
      <c r="C137" s="267">
        <v>3</v>
      </c>
    </row>
    <row r="138" spans="1:3" ht="15.5" x14ac:dyDescent="0.35">
      <c r="A138" s="266" t="s">
        <v>1905</v>
      </c>
      <c r="B138" s="266" t="s">
        <v>1906</v>
      </c>
      <c r="C138" s="267">
        <v>3</v>
      </c>
    </row>
    <row r="139" spans="1:3" ht="15.5" x14ac:dyDescent="0.35">
      <c r="A139" s="266" t="s">
        <v>1907</v>
      </c>
      <c r="B139" s="266" t="s">
        <v>1908</v>
      </c>
      <c r="C139" s="267">
        <v>4</v>
      </c>
    </row>
    <row r="140" spans="1:3" ht="15.5" x14ac:dyDescent="0.35">
      <c r="A140" s="266" t="s">
        <v>1909</v>
      </c>
      <c r="B140" s="266" t="s">
        <v>1910</v>
      </c>
      <c r="C140" s="267">
        <v>4</v>
      </c>
    </row>
    <row r="141" spans="1:3" ht="15.5" x14ac:dyDescent="0.35">
      <c r="A141" s="266" t="s">
        <v>1911</v>
      </c>
      <c r="B141" s="266" t="s">
        <v>1912</v>
      </c>
      <c r="C141" s="267">
        <v>6</v>
      </c>
    </row>
    <row r="142" spans="1:3" ht="15.5" x14ac:dyDescent="0.35">
      <c r="A142" s="266" t="s">
        <v>1913</v>
      </c>
      <c r="B142" s="266" t="s">
        <v>1914</v>
      </c>
      <c r="C142" s="267">
        <v>3</v>
      </c>
    </row>
    <row r="143" spans="1:3" ht="15.5" x14ac:dyDescent="0.35">
      <c r="A143" s="266" t="s">
        <v>1915</v>
      </c>
      <c r="B143" s="266" t="s">
        <v>1916</v>
      </c>
      <c r="C143" s="267">
        <v>5</v>
      </c>
    </row>
    <row r="144" spans="1:3" ht="15.5" x14ac:dyDescent="0.35">
      <c r="A144" s="266" t="s">
        <v>1917</v>
      </c>
      <c r="B144" s="266" t="s">
        <v>1918</v>
      </c>
      <c r="C144" s="267">
        <v>6</v>
      </c>
    </row>
    <row r="145" spans="1:3" ht="15.5" x14ac:dyDescent="0.35">
      <c r="A145" s="266" t="s">
        <v>1919</v>
      </c>
      <c r="B145" s="266" t="s">
        <v>1920</v>
      </c>
      <c r="C145" s="267">
        <v>4</v>
      </c>
    </row>
    <row r="146" spans="1:3" ht="15.5" x14ac:dyDescent="0.35">
      <c r="A146" s="266" t="s">
        <v>1921</v>
      </c>
      <c r="B146" s="266" t="s">
        <v>1922</v>
      </c>
      <c r="C146" s="267">
        <v>5</v>
      </c>
    </row>
    <row r="147" spans="1:3" ht="15.5" x14ac:dyDescent="0.35">
      <c r="A147" s="266" t="s">
        <v>1923</v>
      </c>
      <c r="B147" s="266" t="s">
        <v>1924</v>
      </c>
      <c r="C147" s="267">
        <v>4</v>
      </c>
    </row>
    <row r="148" spans="1:3" ht="15.5" x14ac:dyDescent="0.35">
      <c r="A148" s="266" t="s">
        <v>1925</v>
      </c>
      <c r="B148" s="266" t="s">
        <v>1926</v>
      </c>
      <c r="C148" s="267">
        <v>4</v>
      </c>
    </row>
    <row r="149" spans="1:3" ht="15.5" x14ac:dyDescent="0.35">
      <c r="A149" s="266" t="s">
        <v>1927</v>
      </c>
      <c r="B149" s="266" t="s">
        <v>1928</v>
      </c>
      <c r="C149" s="267">
        <v>4</v>
      </c>
    </row>
    <row r="150" spans="1:3" ht="15.5" x14ac:dyDescent="0.35">
      <c r="A150" s="266" t="s">
        <v>1929</v>
      </c>
      <c r="B150" s="266" t="s">
        <v>1930</v>
      </c>
      <c r="C150" s="267">
        <v>5</v>
      </c>
    </row>
    <row r="151" spans="1:3" ht="15.5" x14ac:dyDescent="0.35">
      <c r="A151" s="266" t="s">
        <v>1931</v>
      </c>
      <c r="B151" s="266" t="s">
        <v>1932</v>
      </c>
      <c r="C151" s="267">
        <v>6</v>
      </c>
    </row>
    <row r="152" spans="1:3" ht="31" x14ac:dyDescent="0.35">
      <c r="A152" s="266" t="s">
        <v>1933</v>
      </c>
      <c r="B152" s="266" t="s">
        <v>1934</v>
      </c>
      <c r="C152" s="267">
        <v>5</v>
      </c>
    </row>
    <row r="153" spans="1:3" ht="15.5" x14ac:dyDescent="0.35">
      <c r="A153" s="266" t="s">
        <v>1935</v>
      </c>
      <c r="B153" s="266" t="s">
        <v>1936</v>
      </c>
      <c r="C153" s="267">
        <v>7</v>
      </c>
    </row>
    <row r="154" spans="1:3" ht="15.5" x14ac:dyDescent="0.35">
      <c r="A154" s="266" t="s">
        <v>1937</v>
      </c>
      <c r="B154" s="266" t="s">
        <v>1938</v>
      </c>
      <c r="C154" s="267">
        <v>6</v>
      </c>
    </row>
    <row r="155" spans="1:3" ht="15.5" x14ac:dyDescent="0.35">
      <c r="A155" s="266" t="s">
        <v>1939</v>
      </c>
      <c r="B155" s="266" t="s">
        <v>1940</v>
      </c>
      <c r="C155" s="267">
        <v>1</v>
      </c>
    </row>
    <row r="156" spans="1:3" ht="15.5" x14ac:dyDescent="0.35">
      <c r="A156" s="266" t="s">
        <v>1941</v>
      </c>
      <c r="B156" s="266" t="s">
        <v>1942</v>
      </c>
      <c r="C156" s="267">
        <v>6</v>
      </c>
    </row>
    <row r="157" spans="1:3" ht="31" x14ac:dyDescent="0.35">
      <c r="A157" s="266" t="s">
        <v>1943</v>
      </c>
      <c r="B157" s="266" t="s">
        <v>1944</v>
      </c>
      <c r="C157" s="267">
        <v>6</v>
      </c>
    </row>
    <row r="158" spans="1:3" ht="31" x14ac:dyDescent="0.35">
      <c r="A158" s="266" t="s">
        <v>1945</v>
      </c>
      <c r="B158" s="266" t="s">
        <v>1946</v>
      </c>
      <c r="C158" s="267">
        <v>6</v>
      </c>
    </row>
    <row r="159" spans="1:3" ht="15.5" x14ac:dyDescent="0.35">
      <c r="A159" s="266" t="s">
        <v>1947</v>
      </c>
      <c r="B159" s="266" t="s">
        <v>1948</v>
      </c>
      <c r="C159" s="267">
        <v>4</v>
      </c>
    </row>
    <row r="160" spans="1:3" ht="15.5" x14ac:dyDescent="0.35">
      <c r="A160" s="266" t="s">
        <v>1949</v>
      </c>
      <c r="B160" s="266" t="s">
        <v>1950</v>
      </c>
      <c r="C160" s="267">
        <v>6</v>
      </c>
    </row>
    <row r="161" spans="1:3" ht="15.5" x14ac:dyDescent="0.35">
      <c r="A161" s="266" t="s">
        <v>1951</v>
      </c>
      <c r="B161" s="266" t="s">
        <v>1952</v>
      </c>
      <c r="C161" s="267">
        <v>3</v>
      </c>
    </row>
    <row r="162" spans="1:3" ht="15.5" x14ac:dyDescent="0.35">
      <c r="A162" s="266" t="s">
        <v>1953</v>
      </c>
      <c r="B162" s="266" t="s">
        <v>1954</v>
      </c>
      <c r="C162" s="267">
        <v>4</v>
      </c>
    </row>
    <row r="163" spans="1:3" ht="15.5" x14ac:dyDescent="0.35">
      <c r="A163" s="266" t="s">
        <v>1955</v>
      </c>
      <c r="B163" s="266" t="s">
        <v>1956</v>
      </c>
      <c r="C163" s="267">
        <v>5</v>
      </c>
    </row>
    <row r="164" spans="1:3" ht="31" x14ac:dyDescent="0.35">
      <c r="A164" s="266" t="s">
        <v>1957</v>
      </c>
      <c r="B164" s="266" t="s">
        <v>1958</v>
      </c>
      <c r="C164" s="267">
        <v>3</v>
      </c>
    </row>
    <row r="165" spans="1:3" ht="15.5" x14ac:dyDescent="0.35">
      <c r="A165" s="266" t="s">
        <v>1959</v>
      </c>
      <c r="B165" s="266" t="s">
        <v>1960</v>
      </c>
      <c r="C165" s="267">
        <v>5</v>
      </c>
    </row>
    <row r="166" spans="1:3" ht="15.5" x14ac:dyDescent="0.35">
      <c r="A166" s="266" t="s">
        <v>1961</v>
      </c>
      <c r="B166" s="266" t="s">
        <v>1962</v>
      </c>
      <c r="C166" s="267">
        <v>5</v>
      </c>
    </row>
    <row r="167" spans="1:3" ht="15.5" x14ac:dyDescent="0.35">
      <c r="A167" s="266" t="s">
        <v>1963</v>
      </c>
      <c r="B167" s="266" t="s">
        <v>1964</v>
      </c>
      <c r="C167" s="267">
        <v>5</v>
      </c>
    </row>
    <row r="168" spans="1:3" ht="15.5" x14ac:dyDescent="0.35">
      <c r="A168" s="266" t="s">
        <v>1965</v>
      </c>
      <c r="B168" s="266" t="s">
        <v>1966</v>
      </c>
      <c r="C168" s="267">
        <v>5</v>
      </c>
    </row>
    <row r="169" spans="1:3" ht="15.5" x14ac:dyDescent="0.35">
      <c r="A169" s="266" t="s">
        <v>1967</v>
      </c>
      <c r="B169" s="266" t="s">
        <v>1968</v>
      </c>
      <c r="C169" s="267">
        <v>5</v>
      </c>
    </row>
    <row r="170" spans="1:3" ht="15.5" x14ac:dyDescent="0.35">
      <c r="A170" s="266" t="s">
        <v>613</v>
      </c>
      <c r="B170" s="266" t="s">
        <v>1969</v>
      </c>
      <c r="C170" s="267">
        <v>5</v>
      </c>
    </row>
    <row r="171" spans="1:3" ht="15.5" x14ac:dyDescent="0.35">
      <c r="A171" s="266" t="s">
        <v>1970</v>
      </c>
      <c r="B171" s="266" t="s">
        <v>1971</v>
      </c>
      <c r="C171" s="267">
        <v>6</v>
      </c>
    </row>
    <row r="172" spans="1:3" ht="15.5" x14ac:dyDescent="0.35">
      <c r="A172" s="266" t="s">
        <v>1972</v>
      </c>
      <c r="B172" s="266" t="s">
        <v>1973</v>
      </c>
      <c r="C172" s="267">
        <v>4</v>
      </c>
    </row>
    <row r="173" spans="1:3" ht="15.5" x14ac:dyDescent="0.35">
      <c r="A173" s="266" t="s">
        <v>1974</v>
      </c>
      <c r="B173" s="266" t="s">
        <v>1975</v>
      </c>
      <c r="C173" s="267">
        <v>3</v>
      </c>
    </row>
    <row r="174" spans="1:3" ht="15.5" x14ac:dyDescent="0.35">
      <c r="A174" s="266" t="s">
        <v>1976</v>
      </c>
      <c r="B174" s="266" t="s">
        <v>1977</v>
      </c>
      <c r="C174" s="267">
        <v>4</v>
      </c>
    </row>
    <row r="175" spans="1:3" ht="15.5" x14ac:dyDescent="0.35">
      <c r="A175" s="266" t="s">
        <v>1978</v>
      </c>
      <c r="B175" s="266" t="s">
        <v>1979</v>
      </c>
      <c r="C175" s="267">
        <v>6</v>
      </c>
    </row>
    <row r="176" spans="1:3" ht="31" x14ac:dyDescent="0.35">
      <c r="A176" s="266" t="s">
        <v>1980</v>
      </c>
      <c r="B176" s="266" t="s">
        <v>1981</v>
      </c>
      <c r="C176" s="267">
        <v>5</v>
      </c>
    </row>
    <row r="177" spans="1:3" ht="15.5" x14ac:dyDescent="0.35">
      <c r="A177" s="266" t="s">
        <v>1982</v>
      </c>
      <c r="B177" s="266" t="s">
        <v>1983</v>
      </c>
      <c r="C177" s="267">
        <v>3</v>
      </c>
    </row>
    <row r="178" spans="1:3" ht="15.5" x14ac:dyDescent="0.35">
      <c r="A178" s="266" t="s">
        <v>587</v>
      </c>
      <c r="B178" s="266" t="s">
        <v>1984</v>
      </c>
      <c r="C178" s="267">
        <v>5</v>
      </c>
    </row>
    <row r="179" spans="1:3" ht="15.5" x14ac:dyDescent="0.35">
      <c r="A179" s="266" t="s">
        <v>1985</v>
      </c>
      <c r="B179" s="266" t="s">
        <v>1986</v>
      </c>
      <c r="C179" s="267">
        <v>5</v>
      </c>
    </row>
    <row r="180" spans="1:3" ht="15.5" x14ac:dyDescent="0.35">
      <c r="A180" s="266" t="s">
        <v>1987</v>
      </c>
      <c r="B180" s="266" t="s">
        <v>1988</v>
      </c>
      <c r="C180" s="267">
        <v>4</v>
      </c>
    </row>
    <row r="181" spans="1:3" ht="15.5" x14ac:dyDescent="0.35">
      <c r="A181" s="266" t="s">
        <v>1989</v>
      </c>
      <c r="B181" s="266" t="s">
        <v>1672</v>
      </c>
      <c r="C181" s="267">
        <v>2</v>
      </c>
    </row>
    <row r="182" spans="1:3" ht="15.5" x14ac:dyDescent="0.35">
      <c r="A182" s="266" t="s">
        <v>1990</v>
      </c>
      <c r="B182" s="266" t="s">
        <v>1991</v>
      </c>
      <c r="C182" s="267">
        <v>3</v>
      </c>
    </row>
    <row r="183" spans="1:3" ht="15.5" x14ac:dyDescent="0.35">
      <c r="A183" s="266" t="s">
        <v>1992</v>
      </c>
      <c r="B183" s="266" t="s">
        <v>1993</v>
      </c>
      <c r="C183" s="267">
        <v>3</v>
      </c>
    </row>
    <row r="184" spans="1:3" ht="15.5" x14ac:dyDescent="0.35">
      <c r="A184" s="266" t="s">
        <v>1994</v>
      </c>
      <c r="B184" s="266" t="s">
        <v>1995</v>
      </c>
      <c r="C184" s="267">
        <v>5</v>
      </c>
    </row>
    <row r="185" spans="1:3" ht="15.5" x14ac:dyDescent="0.35">
      <c r="A185" s="266" t="s">
        <v>1996</v>
      </c>
      <c r="B185" s="266" t="s">
        <v>1997</v>
      </c>
      <c r="C185" s="267">
        <v>5</v>
      </c>
    </row>
    <row r="186" spans="1:3" ht="15.5" x14ac:dyDescent="0.35">
      <c r="A186" s="266" t="s">
        <v>1998</v>
      </c>
      <c r="B186" s="266" t="s">
        <v>1999</v>
      </c>
      <c r="C186" s="267">
        <v>2</v>
      </c>
    </row>
    <row r="187" spans="1:3" ht="15.5" x14ac:dyDescent="0.35">
      <c r="A187" s="266" t="s">
        <v>2000</v>
      </c>
      <c r="B187" s="266" t="s">
        <v>2001</v>
      </c>
      <c r="C187" s="267">
        <v>3</v>
      </c>
    </row>
    <row r="188" spans="1:3" ht="15.5" x14ac:dyDescent="0.35">
      <c r="A188" s="266" t="s">
        <v>2002</v>
      </c>
      <c r="B188" s="266" t="s">
        <v>2003</v>
      </c>
      <c r="C188" s="267">
        <v>4</v>
      </c>
    </row>
    <row r="189" spans="1:3" ht="15.5" x14ac:dyDescent="0.35">
      <c r="A189" s="266" t="s">
        <v>2004</v>
      </c>
      <c r="B189" s="266" t="s">
        <v>2005</v>
      </c>
      <c r="C189" s="267">
        <v>2</v>
      </c>
    </row>
    <row r="190" spans="1:3" ht="15.5" x14ac:dyDescent="0.35">
      <c r="A190" s="266" t="s">
        <v>2006</v>
      </c>
      <c r="B190" s="266" t="s">
        <v>2007</v>
      </c>
      <c r="C190" s="267">
        <v>2</v>
      </c>
    </row>
    <row r="191" spans="1:3" ht="15.5" x14ac:dyDescent="0.35">
      <c r="A191" s="266" t="s">
        <v>2008</v>
      </c>
      <c r="B191" s="266" t="s">
        <v>2009</v>
      </c>
      <c r="C191" s="267">
        <v>5</v>
      </c>
    </row>
    <row r="192" spans="1:3" ht="15.5" x14ac:dyDescent="0.35">
      <c r="A192" s="266" t="s">
        <v>2010</v>
      </c>
      <c r="B192" s="266" t="s">
        <v>1672</v>
      </c>
      <c r="C192" s="267">
        <v>2</v>
      </c>
    </row>
    <row r="193" spans="1:3" ht="15.5" x14ac:dyDescent="0.35">
      <c r="A193" s="266" t="s">
        <v>2011</v>
      </c>
      <c r="B193" s="266" t="s">
        <v>2012</v>
      </c>
      <c r="C193" s="267">
        <v>3</v>
      </c>
    </row>
    <row r="194" spans="1:3" ht="31" x14ac:dyDescent="0.35">
      <c r="A194" s="266" t="s">
        <v>2013</v>
      </c>
      <c r="B194" s="266" t="s">
        <v>2014</v>
      </c>
      <c r="C194" s="267">
        <v>3</v>
      </c>
    </row>
    <row r="195" spans="1:3" ht="31" x14ac:dyDescent="0.35">
      <c r="A195" s="266" t="s">
        <v>2015</v>
      </c>
      <c r="B195" s="266" t="s">
        <v>2016</v>
      </c>
      <c r="C195" s="267">
        <v>3</v>
      </c>
    </row>
    <row r="196" spans="1:3" ht="15.5" x14ac:dyDescent="0.35">
      <c r="A196" s="266" t="s">
        <v>2017</v>
      </c>
      <c r="B196" s="266" t="s">
        <v>2018</v>
      </c>
      <c r="C196" s="267">
        <v>5</v>
      </c>
    </row>
    <row r="197" spans="1:3" ht="15.5" x14ac:dyDescent="0.35">
      <c r="A197" s="266" t="s">
        <v>2019</v>
      </c>
      <c r="B197" s="266" t="s">
        <v>2020</v>
      </c>
      <c r="C197" s="267">
        <v>4</v>
      </c>
    </row>
    <row r="198" spans="1:3" ht="15.5" x14ac:dyDescent="0.35">
      <c r="A198" s="266" t="s">
        <v>2021</v>
      </c>
      <c r="B198" s="266" t="s">
        <v>1672</v>
      </c>
      <c r="C198" s="267">
        <v>2</v>
      </c>
    </row>
    <row r="199" spans="1:3" ht="15.5" x14ac:dyDescent="0.35">
      <c r="A199" s="266" t="s">
        <v>2022</v>
      </c>
      <c r="B199" s="266" t="s">
        <v>2023</v>
      </c>
      <c r="C199" s="267">
        <v>1</v>
      </c>
    </row>
    <row r="200" spans="1:3" ht="15.5" x14ac:dyDescent="0.35">
      <c r="A200" s="266" t="s">
        <v>2024</v>
      </c>
      <c r="B200" s="266" t="s">
        <v>2025</v>
      </c>
      <c r="C200" s="267">
        <v>4</v>
      </c>
    </row>
    <row r="201" spans="1:3" ht="15.5" x14ac:dyDescent="0.35">
      <c r="A201" s="266" t="s">
        <v>2026</v>
      </c>
      <c r="B201" s="266" t="s">
        <v>2027</v>
      </c>
      <c r="C201" s="267">
        <v>3</v>
      </c>
    </row>
    <row r="202" spans="1:3" ht="15.5" x14ac:dyDescent="0.35">
      <c r="A202" s="266" t="s">
        <v>2028</v>
      </c>
      <c r="B202" s="266" t="s">
        <v>2029</v>
      </c>
      <c r="C202" s="267">
        <v>4</v>
      </c>
    </row>
    <row r="203" spans="1:3" ht="15.5" x14ac:dyDescent="0.35">
      <c r="A203" s="266" t="s">
        <v>2030</v>
      </c>
      <c r="B203" s="266" t="s">
        <v>2031</v>
      </c>
      <c r="C203" s="267">
        <v>4</v>
      </c>
    </row>
    <row r="204" spans="1:3" ht="15.5" x14ac:dyDescent="0.35">
      <c r="A204" s="266" t="s">
        <v>2032</v>
      </c>
      <c r="B204" s="266" t="s">
        <v>2033</v>
      </c>
      <c r="C204" s="267">
        <v>4</v>
      </c>
    </row>
    <row r="205" spans="1:3" ht="15.5" x14ac:dyDescent="0.35">
      <c r="A205" s="266" t="s">
        <v>2034</v>
      </c>
      <c r="B205" s="266" t="s">
        <v>2035</v>
      </c>
      <c r="C205" s="267">
        <v>2</v>
      </c>
    </row>
    <row r="206" spans="1:3" ht="15.5" x14ac:dyDescent="0.35">
      <c r="A206" s="266" t="s">
        <v>2036</v>
      </c>
      <c r="B206" s="266" t="s">
        <v>2037</v>
      </c>
      <c r="C206" s="267">
        <v>3</v>
      </c>
    </row>
    <row r="207" spans="1:3" ht="15.5" x14ac:dyDescent="0.35">
      <c r="A207" s="266" t="s">
        <v>2038</v>
      </c>
      <c r="B207" s="266" t="s">
        <v>2039</v>
      </c>
      <c r="C207" s="267">
        <v>4</v>
      </c>
    </row>
    <row r="208" spans="1:3" ht="15.5" x14ac:dyDescent="0.35">
      <c r="A208" s="266" t="s">
        <v>2040</v>
      </c>
      <c r="B208" s="266" t="s">
        <v>2041</v>
      </c>
      <c r="C208" s="267">
        <v>2</v>
      </c>
    </row>
    <row r="209" spans="1:3" ht="15.5" x14ac:dyDescent="0.35">
      <c r="A209" s="266" t="s">
        <v>2042</v>
      </c>
      <c r="B209" s="266" t="s">
        <v>2043</v>
      </c>
      <c r="C209" s="267">
        <v>4</v>
      </c>
    </row>
    <row r="210" spans="1:3" ht="15.5" x14ac:dyDescent="0.35">
      <c r="A210" s="266" t="s">
        <v>2044</v>
      </c>
      <c r="B210" s="266" t="s">
        <v>2045</v>
      </c>
      <c r="C210" s="267">
        <v>4</v>
      </c>
    </row>
    <row r="211" spans="1:3" ht="15.5" x14ac:dyDescent="0.35">
      <c r="A211" s="266" t="s">
        <v>2046</v>
      </c>
      <c r="B211" s="266" t="s">
        <v>2047</v>
      </c>
      <c r="C211" s="267">
        <v>4</v>
      </c>
    </row>
    <row r="212" spans="1:3" ht="15.5" x14ac:dyDescent="0.35">
      <c r="A212" s="266" t="s">
        <v>2048</v>
      </c>
      <c r="B212" s="266" t="s">
        <v>2049</v>
      </c>
      <c r="C212" s="267">
        <v>3</v>
      </c>
    </row>
    <row r="213" spans="1:3" ht="15.5" x14ac:dyDescent="0.35">
      <c r="A213" s="266" t="s">
        <v>2050</v>
      </c>
      <c r="B213" s="266" t="s">
        <v>1672</v>
      </c>
      <c r="C213" s="267">
        <v>2</v>
      </c>
    </row>
    <row r="214" spans="1:3" ht="15.5" x14ac:dyDescent="0.35">
      <c r="A214" s="266" t="s">
        <v>2051</v>
      </c>
      <c r="B214" s="266" t="s">
        <v>2052</v>
      </c>
      <c r="C214" s="267">
        <v>1</v>
      </c>
    </row>
    <row r="215" spans="1:3" ht="15.5" x14ac:dyDescent="0.35">
      <c r="A215" s="266" t="s">
        <v>2053</v>
      </c>
      <c r="B215" s="266" t="s">
        <v>2054</v>
      </c>
      <c r="C215" s="267">
        <v>4</v>
      </c>
    </row>
    <row r="216" spans="1:3" ht="15.5" x14ac:dyDescent="0.35">
      <c r="A216" s="266" t="s">
        <v>2055</v>
      </c>
      <c r="B216" s="266" t="s">
        <v>2056</v>
      </c>
      <c r="C216" s="267">
        <v>4</v>
      </c>
    </row>
    <row r="217" spans="1:3" ht="15.5" x14ac:dyDescent="0.35">
      <c r="A217" s="266" t="s">
        <v>2057</v>
      </c>
      <c r="B217" s="266" t="s">
        <v>2058</v>
      </c>
      <c r="C217" s="267">
        <v>4</v>
      </c>
    </row>
    <row r="218" spans="1:3" ht="31" x14ac:dyDescent="0.35">
      <c r="A218" s="266" t="s">
        <v>2059</v>
      </c>
      <c r="B218" s="266" t="s">
        <v>2060</v>
      </c>
      <c r="C218" s="267">
        <v>4</v>
      </c>
    </row>
    <row r="219" spans="1:3" ht="15.5" x14ac:dyDescent="0.35">
      <c r="A219" s="266" t="s">
        <v>2061</v>
      </c>
      <c r="B219" s="266" t="s">
        <v>2062</v>
      </c>
      <c r="C219" s="267">
        <v>2</v>
      </c>
    </row>
    <row r="220" spans="1:3" ht="15.5" x14ac:dyDescent="0.35">
      <c r="A220" s="266" t="s">
        <v>2063</v>
      </c>
      <c r="B220" s="266" t="s">
        <v>2064</v>
      </c>
      <c r="C220" s="267">
        <v>1</v>
      </c>
    </row>
    <row r="221" spans="1:3" ht="15.5" x14ac:dyDescent="0.35">
      <c r="A221" s="266" t="s">
        <v>2065</v>
      </c>
      <c r="B221" s="266" t="s">
        <v>2066</v>
      </c>
      <c r="C221" s="267">
        <v>1</v>
      </c>
    </row>
    <row r="222" spans="1:3" ht="31" x14ac:dyDescent="0.35">
      <c r="A222" s="266" t="s">
        <v>2067</v>
      </c>
      <c r="B222" s="266" t="s">
        <v>2068</v>
      </c>
      <c r="C222" s="267">
        <v>4</v>
      </c>
    </row>
    <row r="223" spans="1:3" ht="15.5" x14ac:dyDescent="0.35">
      <c r="A223" s="266" t="s">
        <v>2069</v>
      </c>
      <c r="B223" s="266" t="s">
        <v>2070</v>
      </c>
      <c r="C223" s="267">
        <v>7</v>
      </c>
    </row>
    <row r="224" spans="1:3" ht="15.5" x14ac:dyDescent="0.35">
      <c r="A224" s="266" t="s">
        <v>224</v>
      </c>
      <c r="B224" s="266" t="s">
        <v>2071</v>
      </c>
      <c r="C224" s="267">
        <v>5</v>
      </c>
    </row>
    <row r="225" spans="1:3" ht="15.5" x14ac:dyDescent="0.35">
      <c r="A225" s="266" t="s">
        <v>208</v>
      </c>
      <c r="B225" s="266" t="s">
        <v>2072</v>
      </c>
      <c r="C225" s="267">
        <v>6</v>
      </c>
    </row>
    <row r="226" spans="1:3" ht="15.5" x14ac:dyDescent="0.35">
      <c r="A226" s="266" t="s">
        <v>2073</v>
      </c>
      <c r="B226" s="266" t="s">
        <v>2074</v>
      </c>
      <c r="C226" s="267">
        <v>5</v>
      </c>
    </row>
    <row r="227" spans="1:3" ht="15.5" x14ac:dyDescent="0.35">
      <c r="A227" s="266" t="s">
        <v>2075</v>
      </c>
      <c r="B227" s="266" t="s">
        <v>2076</v>
      </c>
      <c r="C227" s="267">
        <v>2</v>
      </c>
    </row>
    <row r="228" spans="1:3" ht="15.5" x14ac:dyDescent="0.35">
      <c r="A228" s="266" t="s">
        <v>232</v>
      </c>
      <c r="B228" s="266" t="s">
        <v>2077</v>
      </c>
      <c r="C228" s="267">
        <v>3</v>
      </c>
    </row>
    <row r="229" spans="1:3" ht="15.5" x14ac:dyDescent="0.35">
      <c r="A229" s="266" t="s">
        <v>2078</v>
      </c>
      <c r="B229" s="266" t="s">
        <v>2079</v>
      </c>
      <c r="C229" s="267">
        <v>1</v>
      </c>
    </row>
    <row r="230" spans="1:3" ht="15.5" x14ac:dyDescent="0.35">
      <c r="A230" s="266" t="s">
        <v>2080</v>
      </c>
      <c r="B230" s="266" t="s">
        <v>2081</v>
      </c>
      <c r="C230" s="267">
        <v>7</v>
      </c>
    </row>
    <row r="231" spans="1:3" ht="15.5" x14ac:dyDescent="0.35">
      <c r="A231" s="266" t="s">
        <v>2082</v>
      </c>
      <c r="B231" s="266" t="s">
        <v>2083</v>
      </c>
      <c r="C231" s="267">
        <v>2</v>
      </c>
    </row>
    <row r="232" spans="1:3" ht="15.5" x14ac:dyDescent="0.35">
      <c r="A232" s="266" t="s">
        <v>2084</v>
      </c>
      <c r="B232" s="266" t="s">
        <v>2085</v>
      </c>
      <c r="C232" s="267">
        <v>5</v>
      </c>
    </row>
    <row r="233" spans="1:3" ht="15.5" x14ac:dyDescent="0.35">
      <c r="A233" s="266" t="s">
        <v>2086</v>
      </c>
      <c r="B233" s="266" t="s">
        <v>1672</v>
      </c>
      <c r="C233" s="267">
        <v>2</v>
      </c>
    </row>
    <row r="234" spans="1:3" ht="15.5" x14ac:dyDescent="0.35">
      <c r="A234" s="266" t="s">
        <v>523</v>
      </c>
      <c r="B234" s="266" t="s">
        <v>2087</v>
      </c>
      <c r="C234" s="267">
        <v>6</v>
      </c>
    </row>
    <row r="235" spans="1:3" ht="15.5" x14ac:dyDescent="0.35">
      <c r="A235" s="266" t="s">
        <v>216</v>
      </c>
      <c r="B235" s="266" t="s">
        <v>2088</v>
      </c>
      <c r="C235" s="267">
        <v>4</v>
      </c>
    </row>
    <row r="236" spans="1:3" ht="15.5" x14ac:dyDescent="0.35">
      <c r="A236" s="266" t="s">
        <v>2089</v>
      </c>
      <c r="B236" s="266" t="s">
        <v>2090</v>
      </c>
      <c r="C236" s="267">
        <v>6</v>
      </c>
    </row>
    <row r="237" spans="1:3" ht="15.5" x14ac:dyDescent="0.35">
      <c r="A237" s="266" t="s">
        <v>2091</v>
      </c>
      <c r="B237" s="266" t="s">
        <v>2092</v>
      </c>
      <c r="C237" s="267">
        <v>4</v>
      </c>
    </row>
    <row r="238" spans="1:3" ht="15.5" x14ac:dyDescent="0.35">
      <c r="A238" s="266" t="s">
        <v>2093</v>
      </c>
      <c r="B238" s="266" t="s">
        <v>2094</v>
      </c>
      <c r="C238" s="267">
        <v>6</v>
      </c>
    </row>
    <row r="239" spans="1:3" ht="15.5" x14ac:dyDescent="0.35">
      <c r="A239" s="266" t="s">
        <v>2095</v>
      </c>
      <c r="B239" s="266" t="s">
        <v>2096</v>
      </c>
      <c r="C239" s="267">
        <v>4</v>
      </c>
    </row>
    <row r="240" spans="1:3" ht="15.5" x14ac:dyDescent="0.35">
      <c r="A240" s="266" t="s">
        <v>734</v>
      </c>
      <c r="B240" s="266" t="s">
        <v>2097</v>
      </c>
      <c r="C240" s="267">
        <v>7</v>
      </c>
    </row>
    <row r="241" spans="1:3" ht="15.5" x14ac:dyDescent="0.35">
      <c r="A241" s="266" t="s">
        <v>2098</v>
      </c>
      <c r="B241" s="266" t="s">
        <v>2099</v>
      </c>
      <c r="C241" s="267">
        <v>8</v>
      </c>
    </row>
    <row r="242" spans="1:3" ht="15.5" x14ac:dyDescent="0.35">
      <c r="A242" s="266" t="s">
        <v>2100</v>
      </c>
      <c r="B242" s="266" t="s">
        <v>2101</v>
      </c>
      <c r="C242" s="267">
        <v>6</v>
      </c>
    </row>
    <row r="243" spans="1:3" ht="15.5" x14ac:dyDescent="0.35">
      <c r="A243" s="266" t="s">
        <v>2102</v>
      </c>
      <c r="B243" s="266" t="s">
        <v>2103</v>
      </c>
      <c r="C243" s="267">
        <v>5</v>
      </c>
    </row>
    <row r="244" spans="1:3" ht="15.5" x14ac:dyDescent="0.35">
      <c r="A244" s="266" t="s">
        <v>2104</v>
      </c>
      <c r="B244" s="266" t="s">
        <v>2105</v>
      </c>
      <c r="C244" s="267">
        <v>6</v>
      </c>
    </row>
    <row r="245" spans="1:3" ht="31" x14ac:dyDescent="0.35">
      <c r="A245" s="266" t="s">
        <v>2106</v>
      </c>
      <c r="B245" s="266" t="s">
        <v>2107</v>
      </c>
      <c r="C245" s="267">
        <v>1</v>
      </c>
    </row>
    <row r="246" spans="1:3" ht="15.5" x14ac:dyDescent="0.35">
      <c r="A246" s="266" t="s">
        <v>2108</v>
      </c>
      <c r="B246" s="266" t="s">
        <v>2109</v>
      </c>
      <c r="C246" s="267">
        <v>4</v>
      </c>
    </row>
    <row r="247" spans="1:3" ht="15.5" x14ac:dyDescent="0.35">
      <c r="A247" s="266" t="s">
        <v>2110</v>
      </c>
      <c r="B247" s="266" t="s">
        <v>2111</v>
      </c>
      <c r="C247" s="267">
        <v>5</v>
      </c>
    </row>
    <row r="248" spans="1:3" ht="15.5" x14ac:dyDescent="0.35">
      <c r="A248" s="266" t="s">
        <v>2112</v>
      </c>
      <c r="B248" s="266" t="s">
        <v>1672</v>
      </c>
      <c r="C248" s="267">
        <v>2</v>
      </c>
    </row>
    <row r="249" spans="1:3" ht="15.5" x14ac:dyDescent="0.35">
      <c r="A249" s="266" t="s">
        <v>2113</v>
      </c>
      <c r="B249" s="266" t="s">
        <v>2114</v>
      </c>
      <c r="C249" s="267">
        <v>8</v>
      </c>
    </row>
    <row r="250" spans="1:3" ht="15.5" x14ac:dyDescent="0.35">
      <c r="A250" s="266" t="s">
        <v>2115</v>
      </c>
      <c r="B250" s="266" t="s">
        <v>2116</v>
      </c>
      <c r="C250" s="267">
        <v>8</v>
      </c>
    </row>
    <row r="251" spans="1:3" ht="31" x14ac:dyDescent="0.35">
      <c r="A251" s="266" t="s">
        <v>2117</v>
      </c>
      <c r="B251" s="266" t="s">
        <v>2118</v>
      </c>
      <c r="C251" s="267">
        <v>7</v>
      </c>
    </row>
    <row r="252" spans="1:3" ht="15.5" x14ac:dyDescent="0.35">
      <c r="A252" s="266" t="s">
        <v>2119</v>
      </c>
      <c r="B252" s="266" t="s">
        <v>2120</v>
      </c>
      <c r="C252" s="267">
        <v>5</v>
      </c>
    </row>
    <row r="253" spans="1:3" ht="15.5" x14ac:dyDescent="0.35">
      <c r="A253" s="266" t="s">
        <v>2121</v>
      </c>
      <c r="B253" s="266" t="s">
        <v>2122</v>
      </c>
      <c r="C253" s="267">
        <v>7</v>
      </c>
    </row>
    <row r="254" spans="1:3" ht="31" x14ac:dyDescent="0.35">
      <c r="A254" s="266" t="s">
        <v>2123</v>
      </c>
      <c r="B254" s="266" t="s">
        <v>2124</v>
      </c>
      <c r="C254" s="267">
        <v>4</v>
      </c>
    </row>
    <row r="255" spans="1:3" ht="15.5" x14ac:dyDescent="0.35">
      <c r="A255" s="266" t="s">
        <v>2125</v>
      </c>
      <c r="B255" s="266" t="s">
        <v>2126</v>
      </c>
      <c r="C255" s="267">
        <v>4</v>
      </c>
    </row>
    <row r="256" spans="1:3" ht="15.5" x14ac:dyDescent="0.35">
      <c r="A256" s="266" t="s">
        <v>2127</v>
      </c>
      <c r="B256" s="266" t="s">
        <v>2128</v>
      </c>
      <c r="C256" s="267">
        <v>5</v>
      </c>
    </row>
    <row r="257" spans="1:3" ht="15.5" x14ac:dyDescent="0.35">
      <c r="A257" s="266" t="s">
        <v>2129</v>
      </c>
      <c r="B257" s="266" t="s">
        <v>2130</v>
      </c>
      <c r="C257" s="267">
        <v>8</v>
      </c>
    </row>
    <row r="258" spans="1:3" ht="15.5" x14ac:dyDescent="0.35">
      <c r="A258" s="266" t="s">
        <v>2131</v>
      </c>
      <c r="B258" s="266" t="s">
        <v>2132</v>
      </c>
      <c r="C258" s="267">
        <v>4</v>
      </c>
    </row>
    <row r="259" spans="1:3" ht="15.5" x14ac:dyDescent="0.35">
      <c r="A259" s="266" t="s">
        <v>2133</v>
      </c>
      <c r="B259" s="266" t="s">
        <v>1672</v>
      </c>
      <c r="C259" s="267">
        <v>3</v>
      </c>
    </row>
    <row r="260" spans="1:3" ht="15.5" x14ac:dyDescent="0.35">
      <c r="A260" s="266" t="s">
        <v>2134</v>
      </c>
      <c r="B260" s="266" t="s">
        <v>2135</v>
      </c>
      <c r="C260" s="267">
        <v>5</v>
      </c>
    </row>
    <row r="261" spans="1:3" ht="15.5" x14ac:dyDescent="0.35">
      <c r="A261" s="266" t="s">
        <v>2136</v>
      </c>
      <c r="B261" s="266" t="s">
        <v>2137</v>
      </c>
      <c r="C261" s="267">
        <v>8</v>
      </c>
    </row>
    <row r="262" spans="1:3" ht="15.5" x14ac:dyDescent="0.35">
      <c r="A262" s="266" t="s">
        <v>2138</v>
      </c>
      <c r="B262" s="266" t="s">
        <v>2139</v>
      </c>
      <c r="C262" s="267">
        <v>5</v>
      </c>
    </row>
    <row r="263" spans="1:3" ht="15.5" x14ac:dyDescent="0.35">
      <c r="A263" s="266" t="s">
        <v>2140</v>
      </c>
      <c r="B263" s="266" t="s">
        <v>2141</v>
      </c>
      <c r="C263" s="267">
        <v>4</v>
      </c>
    </row>
    <row r="264" spans="1:3" ht="15.5" x14ac:dyDescent="0.35">
      <c r="A264" s="266" t="s">
        <v>2142</v>
      </c>
      <c r="B264" s="266" t="s">
        <v>2143</v>
      </c>
      <c r="C264" s="267">
        <v>4</v>
      </c>
    </row>
    <row r="265" spans="1:3" ht="15.5" x14ac:dyDescent="0.35">
      <c r="A265" s="266" t="s">
        <v>2144</v>
      </c>
      <c r="B265" s="266" t="s">
        <v>2145</v>
      </c>
      <c r="C265" s="267">
        <v>5</v>
      </c>
    </row>
    <row r="266" spans="1:3" ht="15.5" x14ac:dyDescent="0.35">
      <c r="A266" s="266" t="s">
        <v>2146</v>
      </c>
      <c r="B266" s="266" t="s">
        <v>2147</v>
      </c>
      <c r="C266" s="267">
        <v>6</v>
      </c>
    </row>
    <row r="267" spans="1:3" ht="15.5" x14ac:dyDescent="0.35">
      <c r="A267" s="266" t="s">
        <v>2148</v>
      </c>
      <c r="B267" s="266" t="s">
        <v>2149</v>
      </c>
      <c r="C267" s="267">
        <v>5</v>
      </c>
    </row>
    <row r="268" spans="1:3" ht="15.5" x14ac:dyDescent="0.35">
      <c r="A268" s="266" t="s">
        <v>2150</v>
      </c>
      <c r="B268" s="266" t="s">
        <v>2151</v>
      </c>
      <c r="C268" s="267">
        <v>6</v>
      </c>
    </row>
    <row r="269" spans="1:3" ht="15.5" x14ac:dyDescent="0.35">
      <c r="A269" s="266" t="s">
        <v>2152</v>
      </c>
      <c r="B269" s="266" t="s">
        <v>2153</v>
      </c>
      <c r="C269" s="267">
        <v>8</v>
      </c>
    </row>
    <row r="270" spans="1:3" ht="31" x14ac:dyDescent="0.35">
      <c r="A270" s="266" t="s">
        <v>2154</v>
      </c>
      <c r="B270" s="266" t="s">
        <v>2155</v>
      </c>
      <c r="C270" s="267">
        <v>7</v>
      </c>
    </row>
    <row r="271" spans="1:3" ht="15.5" x14ac:dyDescent="0.35">
      <c r="A271" s="266" t="s">
        <v>2156</v>
      </c>
      <c r="B271" s="266" t="s">
        <v>2157</v>
      </c>
      <c r="C271" s="267">
        <v>6</v>
      </c>
    </row>
    <row r="272" spans="1:3" ht="15.5" x14ac:dyDescent="0.35">
      <c r="A272" s="266" t="s">
        <v>2158</v>
      </c>
      <c r="B272" s="266" t="s">
        <v>2159</v>
      </c>
      <c r="C272" s="267">
        <v>8</v>
      </c>
    </row>
    <row r="273" spans="1:3" ht="15.5" x14ac:dyDescent="0.35">
      <c r="A273" s="266" t="s">
        <v>342</v>
      </c>
      <c r="B273" s="266" t="s">
        <v>2160</v>
      </c>
      <c r="C273" s="267">
        <v>4</v>
      </c>
    </row>
    <row r="274" spans="1:3" ht="15.5" x14ac:dyDescent="0.35">
      <c r="A274" s="266" t="s">
        <v>2161</v>
      </c>
      <c r="B274" s="266" t="s">
        <v>2162</v>
      </c>
      <c r="C274" s="267">
        <v>8</v>
      </c>
    </row>
    <row r="275" spans="1:3" ht="15.5" x14ac:dyDescent="0.35">
      <c r="A275" s="266" t="s">
        <v>2163</v>
      </c>
      <c r="B275" s="266" t="s">
        <v>2164</v>
      </c>
      <c r="C275" s="267">
        <v>6</v>
      </c>
    </row>
    <row r="276" spans="1:3" ht="15.5" x14ac:dyDescent="0.35">
      <c r="A276" s="266" t="s">
        <v>2165</v>
      </c>
      <c r="B276" s="266" t="s">
        <v>2166</v>
      </c>
      <c r="C276" s="267">
        <v>6</v>
      </c>
    </row>
    <row r="277" spans="1:3" ht="15.5" x14ac:dyDescent="0.35">
      <c r="A277" s="266" t="s">
        <v>2167</v>
      </c>
      <c r="B277" s="266" t="s">
        <v>2168</v>
      </c>
      <c r="C277" s="267">
        <v>6</v>
      </c>
    </row>
    <row r="278" spans="1:3" ht="15.5" x14ac:dyDescent="0.35">
      <c r="A278" s="266" t="s">
        <v>2169</v>
      </c>
      <c r="B278" s="266" t="s">
        <v>2170</v>
      </c>
      <c r="C278" s="267">
        <v>4</v>
      </c>
    </row>
    <row r="279" spans="1:3" ht="15.5" x14ac:dyDescent="0.35">
      <c r="A279" s="266" t="s">
        <v>2171</v>
      </c>
      <c r="B279" s="266" t="s">
        <v>1672</v>
      </c>
      <c r="C279" s="267">
        <v>2</v>
      </c>
    </row>
    <row r="280" spans="1:3" ht="15.5" x14ac:dyDescent="0.35">
      <c r="A280" s="266" t="s">
        <v>2172</v>
      </c>
      <c r="B280" s="266" t="s">
        <v>2173</v>
      </c>
      <c r="C280" s="267">
        <v>2</v>
      </c>
    </row>
    <row r="281" spans="1:3" ht="15.5" x14ac:dyDescent="0.35">
      <c r="A281" s="266" t="s">
        <v>2174</v>
      </c>
      <c r="B281" s="266" t="s">
        <v>2175</v>
      </c>
      <c r="C281" s="267">
        <v>5</v>
      </c>
    </row>
    <row r="282" spans="1:3" ht="15.5" x14ac:dyDescent="0.35">
      <c r="A282" s="266" t="s">
        <v>2176</v>
      </c>
      <c r="B282" s="266" t="s">
        <v>2177</v>
      </c>
      <c r="C282" s="267">
        <v>5</v>
      </c>
    </row>
    <row r="283" spans="1:3" ht="15.5" x14ac:dyDescent="0.35">
      <c r="A283" s="266" t="s">
        <v>2178</v>
      </c>
      <c r="B283" s="266" t="s">
        <v>2179</v>
      </c>
      <c r="C283" s="267">
        <v>4</v>
      </c>
    </row>
    <row r="284" spans="1:3" ht="15.5" x14ac:dyDescent="0.35">
      <c r="A284" s="266" t="s">
        <v>2180</v>
      </c>
      <c r="B284" s="266" t="s">
        <v>2181</v>
      </c>
      <c r="C284" s="267">
        <v>4</v>
      </c>
    </row>
    <row r="285" spans="1:3" ht="15.5" x14ac:dyDescent="0.35">
      <c r="A285" s="266" t="s">
        <v>2182</v>
      </c>
      <c r="B285" s="266" t="s">
        <v>2183</v>
      </c>
      <c r="C285" s="267">
        <v>8</v>
      </c>
    </row>
    <row r="286" spans="1:3" ht="31" x14ac:dyDescent="0.35">
      <c r="A286" s="266" t="s">
        <v>2184</v>
      </c>
      <c r="B286" s="266" t="s">
        <v>2185</v>
      </c>
      <c r="C286" s="267">
        <v>7</v>
      </c>
    </row>
    <row r="287" spans="1:3" ht="31" x14ac:dyDescent="0.35">
      <c r="A287" s="266" t="s">
        <v>2186</v>
      </c>
      <c r="B287" s="266" t="s">
        <v>2187</v>
      </c>
      <c r="C287" s="267">
        <v>6</v>
      </c>
    </row>
    <row r="288" spans="1:3" ht="31" x14ac:dyDescent="0.35">
      <c r="A288" s="266" t="s">
        <v>2188</v>
      </c>
      <c r="B288" s="266" t="s">
        <v>2189</v>
      </c>
      <c r="C288" s="267">
        <v>8</v>
      </c>
    </row>
    <row r="289" spans="1:3" ht="31" x14ac:dyDescent="0.35">
      <c r="A289" s="266" t="s">
        <v>2190</v>
      </c>
      <c r="B289" s="266" t="s">
        <v>2191</v>
      </c>
      <c r="C289" s="267">
        <v>7</v>
      </c>
    </row>
    <row r="290" spans="1:3" ht="15.5" x14ac:dyDescent="0.35">
      <c r="A290" s="266" t="s">
        <v>2192</v>
      </c>
      <c r="B290" s="266" t="s">
        <v>2193</v>
      </c>
      <c r="C290" s="267">
        <v>6</v>
      </c>
    </row>
    <row r="291" spans="1:3" ht="15.5" x14ac:dyDescent="0.35">
      <c r="A291" s="266" t="s">
        <v>2194</v>
      </c>
      <c r="B291" s="266" t="s">
        <v>2195</v>
      </c>
      <c r="C291" s="267">
        <v>4</v>
      </c>
    </row>
    <row r="292" spans="1:3" ht="15.5" x14ac:dyDescent="0.35">
      <c r="A292" s="266" t="s">
        <v>2196</v>
      </c>
      <c r="B292" s="266" t="s">
        <v>2197</v>
      </c>
      <c r="C292" s="267">
        <v>4</v>
      </c>
    </row>
    <row r="293" spans="1:3" ht="15.5" x14ac:dyDescent="0.35">
      <c r="A293" s="266" t="s">
        <v>2198</v>
      </c>
      <c r="B293" s="266" t="s">
        <v>2199</v>
      </c>
      <c r="C293" s="267">
        <v>5</v>
      </c>
    </row>
    <row r="294" spans="1:3" ht="15.5" x14ac:dyDescent="0.35">
      <c r="A294" s="266" t="s">
        <v>2200</v>
      </c>
      <c r="B294" s="266" t="s">
        <v>2201</v>
      </c>
      <c r="C294" s="267">
        <v>1</v>
      </c>
    </row>
    <row r="295" spans="1:3" ht="15.5" x14ac:dyDescent="0.35">
      <c r="A295" s="266" t="s">
        <v>2202</v>
      </c>
      <c r="B295" s="266" t="s">
        <v>2203</v>
      </c>
      <c r="C295" s="267">
        <v>4</v>
      </c>
    </row>
    <row r="296" spans="1:3" ht="15.5" x14ac:dyDescent="0.35">
      <c r="A296" s="266" t="s">
        <v>2204</v>
      </c>
      <c r="B296" s="266" t="s">
        <v>2205</v>
      </c>
      <c r="C296" s="267">
        <v>7</v>
      </c>
    </row>
    <row r="297" spans="1:3" ht="15.5" x14ac:dyDescent="0.35">
      <c r="A297" s="266" t="s">
        <v>2206</v>
      </c>
      <c r="B297" s="266" t="s">
        <v>2207</v>
      </c>
      <c r="C297" s="267">
        <v>6</v>
      </c>
    </row>
    <row r="298" spans="1:3" ht="15.5" x14ac:dyDescent="0.35">
      <c r="A298" s="266" t="s">
        <v>2208</v>
      </c>
      <c r="B298" s="266" t="s">
        <v>2209</v>
      </c>
      <c r="C298" s="267">
        <v>5</v>
      </c>
    </row>
    <row r="299" spans="1:3" ht="15.5" x14ac:dyDescent="0.35">
      <c r="A299" s="266" t="s">
        <v>2210</v>
      </c>
      <c r="B299" s="266" t="s">
        <v>2211</v>
      </c>
      <c r="C299" s="267">
        <v>5</v>
      </c>
    </row>
    <row r="300" spans="1:3" ht="15.5" x14ac:dyDescent="0.35">
      <c r="A300" s="266" t="s">
        <v>2212</v>
      </c>
      <c r="B300" s="266" t="s">
        <v>2213</v>
      </c>
      <c r="C300" s="267">
        <v>3</v>
      </c>
    </row>
    <row r="301" spans="1:3" ht="15.5" x14ac:dyDescent="0.35">
      <c r="A301" s="266" t="s">
        <v>2214</v>
      </c>
      <c r="B301" s="266" t="s">
        <v>2215</v>
      </c>
      <c r="C301" s="267">
        <v>6</v>
      </c>
    </row>
    <row r="302" spans="1:3" ht="15.5" x14ac:dyDescent="0.35">
      <c r="A302" s="266" t="s">
        <v>2216</v>
      </c>
      <c r="B302" s="266" t="s">
        <v>2217</v>
      </c>
      <c r="C302" s="267">
        <v>5</v>
      </c>
    </row>
    <row r="303" spans="1:3" ht="15.5" x14ac:dyDescent="0.35">
      <c r="A303" s="266" t="s">
        <v>2218</v>
      </c>
      <c r="B303" s="266" t="s">
        <v>2219</v>
      </c>
      <c r="C303" s="267">
        <v>5</v>
      </c>
    </row>
    <row r="304" spans="1:3" ht="15.5" x14ac:dyDescent="0.35">
      <c r="A304" s="266" t="s">
        <v>2220</v>
      </c>
      <c r="B304" s="266" t="s">
        <v>2221</v>
      </c>
      <c r="C304" s="267">
        <v>6</v>
      </c>
    </row>
    <row r="305" spans="1:3" ht="15.5" x14ac:dyDescent="0.35">
      <c r="A305" s="266" t="s">
        <v>1590</v>
      </c>
      <c r="B305" s="266" t="s">
        <v>2222</v>
      </c>
      <c r="C305" s="267">
        <v>5</v>
      </c>
    </row>
    <row r="306" spans="1:3" ht="15.5" x14ac:dyDescent="0.35">
      <c r="A306" s="266" t="s">
        <v>2223</v>
      </c>
      <c r="B306" s="266" t="s">
        <v>2224</v>
      </c>
      <c r="C306" s="267">
        <v>5</v>
      </c>
    </row>
    <row r="307" spans="1:3" ht="15.5" x14ac:dyDescent="0.35">
      <c r="A307" s="266" t="s">
        <v>2225</v>
      </c>
      <c r="B307" s="266" t="s">
        <v>1672</v>
      </c>
      <c r="C307" s="267">
        <v>2</v>
      </c>
    </row>
    <row r="308" spans="1:3" ht="15.5" x14ac:dyDescent="0.35">
      <c r="A308" s="266" t="s">
        <v>2226</v>
      </c>
      <c r="B308" s="266" t="s">
        <v>2227</v>
      </c>
      <c r="C308" s="267">
        <v>1</v>
      </c>
    </row>
    <row r="309" spans="1:3" ht="15.5" x14ac:dyDescent="0.35">
      <c r="A309" s="266" t="s">
        <v>178</v>
      </c>
      <c r="B309" s="266" t="s">
        <v>2228</v>
      </c>
      <c r="C309" s="267">
        <v>4</v>
      </c>
    </row>
    <row r="310" spans="1:3" ht="15.5" x14ac:dyDescent="0.35">
      <c r="A310" s="266" t="s">
        <v>2229</v>
      </c>
      <c r="B310" s="266" t="s">
        <v>2230</v>
      </c>
      <c r="C310" s="267">
        <v>5</v>
      </c>
    </row>
    <row r="311" spans="1:3" ht="15.5" x14ac:dyDescent="0.35">
      <c r="A311" s="266" t="s">
        <v>2231</v>
      </c>
      <c r="B311" s="266" t="s">
        <v>2232</v>
      </c>
      <c r="C311" s="267">
        <v>3</v>
      </c>
    </row>
    <row r="312" spans="1:3" ht="15.5" x14ac:dyDescent="0.35">
      <c r="A312" s="266" t="s">
        <v>2233</v>
      </c>
      <c r="B312" s="266" t="s">
        <v>2234</v>
      </c>
      <c r="C312" s="267">
        <v>6</v>
      </c>
    </row>
    <row r="313" spans="1:3" ht="15.5" x14ac:dyDescent="0.35">
      <c r="A313" s="266" t="s">
        <v>2235</v>
      </c>
      <c r="B313" s="266" t="s">
        <v>2236</v>
      </c>
      <c r="C313" s="267">
        <v>4</v>
      </c>
    </row>
    <row r="314" spans="1:3" ht="15.5" x14ac:dyDescent="0.35">
      <c r="A314" s="266" t="s">
        <v>550</v>
      </c>
      <c r="B314" s="266" t="s">
        <v>2237</v>
      </c>
      <c r="C314" s="267">
        <v>5</v>
      </c>
    </row>
    <row r="315" spans="1:3" ht="15.5" x14ac:dyDescent="0.35">
      <c r="A315" s="266" t="s">
        <v>2238</v>
      </c>
      <c r="B315" s="266" t="s">
        <v>2239</v>
      </c>
      <c r="C315" s="267">
        <v>4</v>
      </c>
    </row>
    <row r="316" spans="1:3" ht="15.5" x14ac:dyDescent="0.35">
      <c r="A316" s="266" t="s">
        <v>2240</v>
      </c>
      <c r="B316" s="266" t="s">
        <v>2241</v>
      </c>
      <c r="C316" s="267">
        <v>6</v>
      </c>
    </row>
    <row r="317" spans="1:3" ht="15.5" x14ac:dyDescent="0.35">
      <c r="A317" s="266" t="s">
        <v>2242</v>
      </c>
      <c r="B317" s="266" t="s">
        <v>2243</v>
      </c>
      <c r="C317" s="267">
        <v>6</v>
      </c>
    </row>
    <row r="318" spans="1:3" ht="15.5" x14ac:dyDescent="0.35">
      <c r="A318" s="266" t="s">
        <v>710</v>
      </c>
      <c r="B318" s="266" t="s">
        <v>2244</v>
      </c>
      <c r="C318" s="267">
        <v>4</v>
      </c>
    </row>
    <row r="319" spans="1:3" ht="15.5" x14ac:dyDescent="0.35">
      <c r="A319" s="266" t="s">
        <v>2245</v>
      </c>
      <c r="B319" s="266" t="s">
        <v>2246</v>
      </c>
      <c r="C319" s="267">
        <v>6</v>
      </c>
    </row>
    <row r="320" spans="1:3" ht="15.5" x14ac:dyDescent="0.35">
      <c r="A320" s="266" t="s">
        <v>2247</v>
      </c>
      <c r="B320" s="266" t="s">
        <v>2248</v>
      </c>
      <c r="C320" s="267">
        <v>3</v>
      </c>
    </row>
    <row r="321" spans="1:3" ht="15.5" x14ac:dyDescent="0.35">
      <c r="A321" s="266" t="s">
        <v>2249</v>
      </c>
      <c r="B321" s="266" t="s">
        <v>2250</v>
      </c>
      <c r="C321" s="267">
        <v>5</v>
      </c>
    </row>
    <row r="322" spans="1:3" ht="15.5" x14ac:dyDescent="0.35">
      <c r="A322" s="266" t="s">
        <v>2251</v>
      </c>
      <c r="B322" s="266" t="s">
        <v>2252</v>
      </c>
      <c r="C322" s="267">
        <v>4</v>
      </c>
    </row>
    <row r="323" spans="1:3" ht="15.5" x14ac:dyDescent="0.35">
      <c r="A323" s="266" t="s">
        <v>2253</v>
      </c>
      <c r="B323" s="266" t="s">
        <v>2254</v>
      </c>
      <c r="C323" s="267">
        <v>3</v>
      </c>
    </row>
    <row r="324" spans="1:3" ht="15.5" x14ac:dyDescent="0.35">
      <c r="A324" s="266" t="s">
        <v>2255</v>
      </c>
      <c r="B324" s="266" t="s">
        <v>2256</v>
      </c>
      <c r="C324" s="267">
        <v>4</v>
      </c>
    </row>
    <row r="325" spans="1:3" ht="15.5" x14ac:dyDescent="0.35">
      <c r="A325" s="266" t="s">
        <v>2257</v>
      </c>
      <c r="B325" s="266" t="s">
        <v>2258</v>
      </c>
      <c r="C325" s="267">
        <v>5</v>
      </c>
    </row>
    <row r="326" spans="1:3" ht="15.5" x14ac:dyDescent="0.35">
      <c r="A326" s="266" t="s">
        <v>2259</v>
      </c>
      <c r="B326" s="266" t="s">
        <v>2260</v>
      </c>
      <c r="C326" s="267">
        <v>4</v>
      </c>
    </row>
    <row r="327" spans="1:3" ht="15.5" x14ac:dyDescent="0.35">
      <c r="A327" s="266" t="s">
        <v>2261</v>
      </c>
      <c r="B327" s="266" t="s">
        <v>2262</v>
      </c>
      <c r="C327" s="267">
        <v>5</v>
      </c>
    </row>
    <row r="328" spans="1:3" ht="15.5" x14ac:dyDescent="0.35">
      <c r="A328" s="266" t="s">
        <v>2263</v>
      </c>
      <c r="B328" s="266" t="s">
        <v>2264</v>
      </c>
      <c r="C328" s="267">
        <v>4</v>
      </c>
    </row>
    <row r="329" spans="1:3" ht="15.5" x14ac:dyDescent="0.35">
      <c r="A329" s="266" t="s">
        <v>2265</v>
      </c>
      <c r="B329" s="266" t="s">
        <v>2266</v>
      </c>
      <c r="C329" s="267">
        <v>4</v>
      </c>
    </row>
    <row r="330" spans="1:3" ht="15.5" x14ac:dyDescent="0.35">
      <c r="A330" s="266" t="s">
        <v>2267</v>
      </c>
      <c r="B330" s="266" t="s">
        <v>2268</v>
      </c>
      <c r="C330" s="267">
        <v>5</v>
      </c>
    </row>
    <row r="331" spans="1:3" ht="15.5" x14ac:dyDescent="0.35">
      <c r="A331" s="266" t="s">
        <v>2269</v>
      </c>
      <c r="B331" s="266" t="s">
        <v>2270</v>
      </c>
      <c r="C331" s="267">
        <v>6</v>
      </c>
    </row>
    <row r="332" spans="1:3" ht="15.5" x14ac:dyDescent="0.35">
      <c r="A332" s="266" t="s">
        <v>2271</v>
      </c>
      <c r="B332" s="266" t="s">
        <v>2272</v>
      </c>
      <c r="C332" s="267">
        <v>5</v>
      </c>
    </row>
    <row r="333" spans="1:3" ht="15.5" x14ac:dyDescent="0.35">
      <c r="A333" s="266" t="s">
        <v>2273</v>
      </c>
      <c r="B333" s="266" t="s">
        <v>2274</v>
      </c>
      <c r="C333" s="267">
        <v>5</v>
      </c>
    </row>
    <row r="334" spans="1:3" ht="15.5" x14ac:dyDescent="0.35">
      <c r="A334" s="266" t="s">
        <v>2275</v>
      </c>
      <c r="B334" s="266" t="s">
        <v>2276</v>
      </c>
      <c r="C334" s="267">
        <v>6</v>
      </c>
    </row>
    <row r="335" spans="1:3" ht="15.5" x14ac:dyDescent="0.35">
      <c r="A335" s="266" t="s">
        <v>2277</v>
      </c>
      <c r="B335" s="266" t="s">
        <v>2278</v>
      </c>
      <c r="C335" s="267">
        <v>5</v>
      </c>
    </row>
    <row r="336" spans="1:3" ht="15.5" x14ac:dyDescent="0.35">
      <c r="A336" s="266" t="s">
        <v>2279</v>
      </c>
      <c r="B336" s="266" t="s">
        <v>2280</v>
      </c>
      <c r="C336" s="267">
        <v>5</v>
      </c>
    </row>
    <row r="337" spans="1:3" ht="15.5" x14ac:dyDescent="0.35">
      <c r="A337" s="266" t="s">
        <v>2281</v>
      </c>
      <c r="B337" s="266" t="s">
        <v>2282</v>
      </c>
      <c r="C337" s="267">
        <v>6</v>
      </c>
    </row>
    <row r="338" spans="1:3" ht="15.5" x14ac:dyDescent="0.35">
      <c r="A338" s="266" t="s">
        <v>2283</v>
      </c>
      <c r="B338" s="266" t="s">
        <v>2284</v>
      </c>
      <c r="C338" s="267">
        <v>6</v>
      </c>
    </row>
    <row r="339" spans="1:3" ht="15.5" x14ac:dyDescent="0.35">
      <c r="A339" s="266" t="s">
        <v>2285</v>
      </c>
      <c r="B339" s="266" t="s">
        <v>2286</v>
      </c>
      <c r="C339" s="267">
        <v>6</v>
      </c>
    </row>
    <row r="340" spans="1:3" ht="15.5" x14ac:dyDescent="0.35">
      <c r="A340" s="266" t="s">
        <v>2287</v>
      </c>
      <c r="B340" s="266" t="s">
        <v>2288</v>
      </c>
      <c r="C340" s="267">
        <v>6</v>
      </c>
    </row>
    <row r="341" spans="1:3" ht="15.5" x14ac:dyDescent="0.35">
      <c r="A341" s="266" t="s">
        <v>2289</v>
      </c>
      <c r="B341" s="266" t="s">
        <v>2290</v>
      </c>
      <c r="C341" s="267">
        <v>5</v>
      </c>
    </row>
    <row r="342" spans="1:3" ht="15.5" x14ac:dyDescent="0.35">
      <c r="A342" s="266" t="s">
        <v>2291</v>
      </c>
      <c r="B342" s="266" t="s">
        <v>2292</v>
      </c>
      <c r="C342" s="267">
        <v>4</v>
      </c>
    </row>
    <row r="343" spans="1:3" ht="15.5" x14ac:dyDescent="0.35">
      <c r="A343" s="266" t="s">
        <v>2293</v>
      </c>
      <c r="B343" s="266" t="s">
        <v>2294</v>
      </c>
      <c r="C343" s="267">
        <v>6</v>
      </c>
    </row>
    <row r="344" spans="1:3" ht="15.5" x14ac:dyDescent="0.35">
      <c r="A344" s="266" t="s">
        <v>2295</v>
      </c>
      <c r="B344" s="266" t="s">
        <v>2296</v>
      </c>
      <c r="C344" s="267">
        <v>5</v>
      </c>
    </row>
    <row r="345" spans="1:3" ht="15.5" x14ac:dyDescent="0.35">
      <c r="A345" s="266" t="s">
        <v>2297</v>
      </c>
      <c r="B345" s="266" t="s">
        <v>2298</v>
      </c>
      <c r="C345" s="267">
        <v>6</v>
      </c>
    </row>
    <row r="346" spans="1:3" ht="15.5" x14ac:dyDescent="0.35">
      <c r="A346" s="266" t="s">
        <v>2299</v>
      </c>
      <c r="B346" s="266" t="s">
        <v>2300</v>
      </c>
      <c r="C346" s="267">
        <v>6</v>
      </c>
    </row>
    <row r="347" spans="1:3" ht="15.5" x14ac:dyDescent="0.35">
      <c r="A347" s="266" t="s">
        <v>2301</v>
      </c>
      <c r="B347" s="266" t="s">
        <v>2302</v>
      </c>
      <c r="C347" s="267">
        <v>4</v>
      </c>
    </row>
    <row r="348" spans="1:3" ht="15.5" x14ac:dyDescent="0.35">
      <c r="A348" s="266" t="s">
        <v>2303</v>
      </c>
      <c r="B348" s="266" t="s">
        <v>2304</v>
      </c>
      <c r="C348" s="267">
        <v>5</v>
      </c>
    </row>
    <row r="349" spans="1:3" ht="15.5" x14ac:dyDescent="0.35">
      <c r="A349" s="266" t="s">
        <v>2305</v>
      </c>
      <c r="B349" s="266" t="s">
        <v>2306</v>
      </c>
      <c r="C349" s="267">
        <v>4</v>
      </c>
    </row>
    <row r="350" spans="1:3" ht="15.5" x14ac:dyDescent="0.35">
      <c r="A350" s="266" t="s">
        <v>2307</v>
      </c>
      <c r="B350" s="266" t="s">
        <v>2308</v>
      </c>
      <c r="C350" s="267">
        <v>3</v>
      </c>
    </row>
    <row r="351" spans="1:3" ht="15.5" x14ac:dyDescent="0.35">
      <c r="A351" s="266" t="s">
        <v>2309</v>
      </c>
      <c r="B351" s="266" t="s">
        <v>2310</v>
      </c>
      <c r="C351" s="267">
        <v>2</v>
      </c>
    </row>
    <row r="352" spans="1:3" ht="15.5" x14ac:dyDescent="0.35">
      <c r="A352" s="266" t="s">
        <v>2311</v>
      </c>
      <c r="B352" s="266" t="s">
        <v>2312</v>
      </c>
      <c r="C352" s="267">
        <v>3</v>
      </c>
    </row>
    <row r="353" spans="1:3" ht="15.5" x14ac:dyDescent="0.35">
      <c r="A353" s="266" t="s">
        <v>2313</v>
      </c>
      <c r="B353" s="266" t="s">
        <v>1672</v>
      </c>
      <c r="C353" s="267">
        <v>2</v>
      </c>
    </row>
    <row r="354" spans="1:3" ht="15.5" x14ac:dyDescent="0.35">
      <c r="A354" s="266" t="s">
        <v>2314</v>
      </c>
      <c r="B354" s="266" t="s">
        <v>2315</v>
      </c>
      <c r="C354" s="267">
        <v>7</v>
      </c>
    </row>
    <row r="355" spans="1:3" ht="15.5" x14ac:dyDescent="0.35">
      <c r="A355" s="266" t="s">
        <v>2316</v>
      </c>
      <c r="B355" s="266" t="s">
        <v>2317</v>
      </c>
      <c r="C355" s="267">
        <v>6</v>
      </c>
    </row>
    <row r="356" spans="1:3" ht="15.5" x14ac:dyDescent="0.35">
      <c r="A356" s="266" t="s">
        <v>2318</v>
      </c>
      <c r="B356" s="266" t="s">
        <v>2319</v>
      </c>
      <c r="C356" s="267">
        <v>7</v>
      </c>
    </row>
    <row r="357" spans="1:3" ht="15.5" x14ac:dyDescent="0.35">
      <c r="A357" s="266" t="s">
        <v>2320</v>
      </c>
      <c r="B357" s="266" t="s">
        <v>2321</v>
      </c>
      <c r="C357" s="267">
        <v>5</v>
      </c>
    </row>
    <row r="358" spans="1:3" ht="15.5" x14ac:dyDescent="0.35">
      <c r="A358" s="266" t="s">
        <v>2322</v>
      </c>
      <c r="B358" s="266" t="s">
        <v>2323</v>
      </c>
      <c r="C358" s="267">
        <v>5</v>
      </c>
    </row>
    <row r="359" spans="1:3" ht="15.5" x14ac:dyDescent="0.35">
      <c r="A359" s="266" t="s">
        <v>2324</v>
      </c>
      <c r="B359" s="266" t="s">
        <v>2325</v>
      </c>
      <c r="C359" s="267">
        <v>6</v>
      </c>
    </row>
    <row r="360" spans="1:3" ht="15.5" x14ac:dyDescent="0.35">
      <c r="A360" s="266" t="s">
        <v>2326</v>
      </c>
      <c r="B360" s="266" t="s">
        <v>2327</v>
      </c>
      <c r="C360" s="267">
        <v>5</v>
      </c>
    </row>
    <row r="361" spans="1:3" ht="15.5" x14ac:dyDescent="0.35">
      <c r="A361" s="266" t="s">
        <v>2328</v>
      </c>
      <c r="B361" s="266" t="s">
        <v>2329</v>
      </c>
      <c r="C361" s="267">
        <v>4</v>
      </c>
    </row>
    <row r="362" spans="1:3" ht="15.5" x14ac:dyDescent="0.35">
      <c r="A362" s="266" t="s">
        <v>157</v>
      </c>
      <c r="B362" s="266" t="s">
        <v>2330</v>
      </c>
      <c r="C362" s="267">
        <v>2</v>
      </c>
    </row>
    <row r="363" spans="1:3" ht="15.5" x14ac:dyDescent="0.35">
      <c r="A363" s="266" t="s">
        <v>2331</v>
      </c>
      <c r="B363" s="266" t="s">
        <v>2332</v>
      </c>
      <c r="C363" s="267">
        <v>4</v>
      </c>
    </row>
    <row r="364" spans="1:3" ht="15.5" x14ac:dyDescent="0.35">
      <c r="A364" s="266" t="s">
        <v>2333</v>
      </c>
      <c r="B364" s="266" t="s">
        <v>2334</v>
      </c>
      <c r="C364" s="267">
        <v>4</v>
      </c>
    </row>
    <row r="365" spans="1:3" ht="15.5" x14ac:dyDescent="0.35">
      <c r="A365" s="266" t="s">
        <v>2335</v>
      </c>
      <c r="B365" s="266" t="s">
        <v>2336</v>
      </c>
      <c r="C365" s="267">
        <v>5</v>
      </c>
    </row>
    <row r="366" spans="1:3" ht="15.5" x14ac:dyDescent="0.35">
      <c r="A366" s="266" t="s">
        <v>2337</v>
      </c>
      <c r="B366" s="266" t="s">
        <v>2338</v>
      </c>
      <c r="C366" s="267">
        <v>2</v>
      </c>
    </row>
    <row r="367" spans="1:3" ht="15.5" x14ac:dyDescent="0.35">
      <c r="A367" s="266" t="s">
        <v>2339</v>
      </c>
      <c r="B367" s="266" t="s">
        <v>2340</v>
      </c>
      <c r="C367" s="267">
        <v>4</v>
      </c>
    </row>
    <row r="368" spans="1:3" ht="15.5" x14ac:dyDescent="0.35">
      <c r="A368" s="266" t="s">
        <v>2341</v>
      </c>
      <c r="B368" s="266" t="s">
        <v>2342</v>
      </c>
      <c r="C368" s="267">
        <v>4</v>
      </c>
    </row>
    <row r="369" spans="1:3" ht="15.5" x14ac:dyDescent="0.35">
      <c r="A369" s="266" t="s">
        <v>2343</v>
      </c>
      <c r="B369" s="266" t="s">
        <v>2344</v>
      </c>
      <c r="C369" s="267">
        <v>5</v>
      </c>
    </row>
    <row r="370" spans="1:3" ht="15.5" x14ac:dyDescent="0.35">
      <c r="A370" s="266" t="s">
        <v>2345</v>
      </c>
      <c r="B370" s="266" t="s">
        <v>2346</v>
      </c>
      <c r="C370" s="267">
        <v>8</v>
      </c>
    </row>
    <row r="371" spans="1:3" ht="15.5" x14ac:dyDescent="0.35">
      <c r="A371" s="266" t="s">
        <v>2347</v>
      </c>
      <c r="B371" s="266" t="s">
        <v>2348</v>
      </c>
      <c r="C371" s="267">
        <v>3</v>
      </c>
    </row>
    <row r="372" spans="1:3" ht="15.5" x14ac:dyDescent="0.35">
      <c r="A372" s="266" t="s">
        <v>2349</v>
      </c>
      <c r="B372" s="266" t="s">
        <v>2350</v>
      </c>
      <c r="C372" s="267">
        <v>4</v>
      </c>
    </row>
    <row r="373" spans="1:3" ht="15.5" x14ac:dyDescent="0.35">
      <c r="A373" s="266" t="s">
        <v>2351</v>
      </c>
      <c r="B373" s="266" t="s">
        <v>2352</v>
      </c>
      <c r="C373" s="267">
        <v>4</v>
      </c>
    </row>
    <row r="374" spans="1:3" ht="31" x14ac:dyDescent="0.35">
      <c r="A374" s="266" t="s">
        <v>2353</v>
      </c>
      <c r="B374" s="266" t="s">
        <v>2354</v>
      </c>
      <c r="C374" s="267">
        <v>4</v>
      </c>
    </row>
    <row r="375" spans="1:3" ht="15.5" x14ac:dyDescent="0.35">
      <c r="A375" s="266" t="s">
        <v>2355</v>
      </c>
      <c r="B375" s="266" t="s">
        <v>2356</v>
      </c>
      <c r="C375" s="267">
        <v>5</v>
      </c>
    </row>
    <row r="376" spans="1:3" ht="15.5" x14ac:dyDescent="0.35">
      <c r="A376" s="266" t="s">
        <v>2357</v>
      </c>
      <c r="B376" s="266" t="s">
        <v>2358</v>
      </c>
      <c r="C376" s="267">
        <v>5</v>
      </c>
    </row>
    <row r="377" spans="1:3" ht="15.5" x14ac:dyDescent="0.35">
      <c r="A377" s="266" t="s">
        <v>2359</v>
      </c>
      <c r="B377" s="266" t="s">
        <v>2360</v>
      </c>
      <c r="C377" s="267">
        <v>5</v>
      </c>
    </row>
    <row r="378" spans="1:3" ht="15.5" x14ac:dyDescent="0.35">
      <c r="A378" s="266" t="s">
        <v>2361</v>
      </c>
      <c r="B378" s="266" t="s">
        <v>2362</v>
      </c>
      <c r="C378" s="267">
        <v>4</v>
      </c>
    </row>
    <row r="379" spans="1:3" ht="15.5" x14ac:dyDescent="0.35">
      <c r="A379" s="266" t="s">
        <v>2363</v>
      </c>
      <c r="B379" s="266" t="s">
        <v>2364</v>
      </c>
      <c r="C379" s="267">
        <v>6</v>
      </c>
    </row>
    <row r="380" spans="1:3" ht="15.5" x14ac:dyDescent="0.35">
      <c r="A380" s="266" t="s">
        <v>2365</v>
      </c>
      <c r="B380" s="266" t="s">
        <v>2366</v>
      </c>
      <c r="C380" s="267">
        <v>4</v>
      </c>
    </row>
    <row r="381" spans="1:3" ht="15.5" x14ac:dyDescent="0.35">
      <c r="A381" s="266" t="s">
        <v>2367</v>
      </c>
      <c r="B381" s="266" t="s">
        <v>1672</v>
      </c>
      <c r="C381" s="267">
        <v>2</v>
      </c>
    </row>
    <row r="382" spans="1:3" ht="15.5" x14ac:dyDescent="0.35">
      <c r="A382" s="266" t="s">
        <v>2368</v>
      </c>
      <c r="B382" s="266" t="s">
        <v>2369</v>
      </c>
      <c r="C382" s="267">
        <v>4</v>
      </c>
    </row>
    <row r="383" spans="1:3" ht="15.5" x14ac:dyDescent="0.35">
      <c r="A383" s="266" t="s">
        <v>2370</v>
      </c>
      <c r="B383" s="266" t="s">
        <v>2371</v>
      </c>
      <c r="C383" s="267">
        <v>1</v>
      </c>
    </row>
    <row r="384" spans="1:3" ht="15.5" x14ac:dyDescent="0.35">
      <c r="A384" s="266" t="s">
        <v>2372</v>
      </c>
      <c r="B384" s="266" t="s">
        <v>2373</v>
      </c>
      <c r="C384" s="267">
        <v>4</v>
      </c>
    </row>
    <row r="385" spans="1:3" ht="15.5" x14ac:dyDescent="0.35">
      <c r="A385" s="266" t="s">
        <v>2374</v>
      </c>
      <c r="B385" s="266" t="s">
        <v>2375</v>
      </c>
      <c r="C385" s="267">
        <v>3</v>
      </c>
    </row>
    <row r="386" spans="1:3" ht="15.5" x14ac:dyDescent="0.35">
      <c r="A386" s="266" t="s">
        <v>2376</v>
      </c>
      <c r="B386" s="266" t="s">
        <v>2377</v>
      </c>
      <c r="C386" s="267">
        <v>5</v>
      </c>
    </row>
    <row r="387" spans="1:3" ht="15.5" x14ac:dyDescent="0.35">
      <c r="A387" s="266" t="s">
        <v>2378</v>
      </c>
      <c r="B387" s="266" t="s">
        <v>2379</v>
      </c>
      <c r="C387" s="267">
        <v>4</v>
      </c>
    </row>
    <row r="388" spans="1:3" ht="15.5" x14ac:dyDescent="0.35">
      <c r="A388" s="266" t="s">
        <v>2380</v>
      </c>
      <c r="B388" s="266" t="s">
        <v>2381</v>
      </c>
      <c r="C388" s="267">
        <v>4</v>
      </c>
    </row>
    <row r="389" spans="1:3" ht="15.5" x14ac:dyDescent="0.35">
      <c r="A389" s="266" t="s">
        <v>2382</v>
      </c>
      <c r="B389" s="266" t="s">
        <v>2383</v>
      </c>
      <c r="C389" s="267">
        <v>5</v>
      </c>
    </row>
    <row r="390" spans="1:3" ht="15.5" x14ac:dyDescent="0.35">
      <c r="A390" s="266" t="s">
        <v>2384</v>
      </c>
      <c r="B390" s="266" t="s">
        <v>2385</v>
      </c>
      <c r="C390" s="267">
        <v>1</v>
      </c>
    </row>
    <row r="391" spans="1:3" ht="15.5" x14ac:dyDescent="0.35">
      <c r="A391" s="266" t="s">
        <v>2386</v>
      </c>
      <c r="B391" s="266" t="s">
        <v>2387</v>
      </c>
      <c r="C391" s="267">
        <v>1</v>
      </c>
    </row>
    <row r="392" spans="1:3" ht="15.5" x14ac:dyDescent="0.35">
      <c r="A392" s="266" t="s">
        <v>2388</v>
      </c>
      <c r="B392" s="266" t="s">
        <v>1672</v>
      </c>
      <c r="C392" s="267">
        <v>2</v>
      </c>
    </row>
    <row r="393" spans="1:3" ht="15.5" x14ac:dyDescent="0.35">
      <c r="A393" s="266" t="s">
        <v>2389</v>
      </c>
      <c r="B393" s="266" t="s">
        <v>2390</v>
      </c>
      <c r="C393" s="267">
        <v>1</v>
      </c>
    </row>
    <row r="394" spans="1:3" ht="15.5" x14ac:dyDescent="0.35">
      <c r="A394" s="266" t="s">
        <v>2391</v>
      </c>
      <c r="B394" s="266" t="s">
        <v>2392</v>
      </c>
      <c r="C394" s="267">
        <v>1</v>
      </c>
    </row>
    <row r="395" spans="1:3" ht="15.5" x14ac:dyDescent="0.35">
      <c r="A395" s="266" t="s">
        <v>2393</v>
      </c>
      <c r="B395" s="266" t="s">
        <v>2394</v>
      </c>
      <c r="C395" s="267">
        <v>1</v>
      </c>
    </row>
    <row r="396" spans="1:3" ht="15.5" x14ac:dyDescent="0.35">
      <c r="A396" s="266" t="s">
        <v>2395</v>
      </c>
      <c r="B396" s="266" t="s">
        <v>2396</v>
      </c>
      <c r="C396" s="267">
        <v>1</v>
      </c>
    </row>
    <row r="397" spans="1:3" ht="15.5" x14ac:dyDescent="0.35">
      <c r="A397" s="266" t="s">
        <v>2397</v>
      </c>
      <c r="B397" s="266" t="s">
        <v>2398</v>
      </c>
      <c r="C397" s="267">
        <v>1</v>
      </c>
    </row>
    <row r="398" spans="1:3" ht="15.5" x14ac:dyDescent="0.35">
      <c r="A398" s="266" t="s">
        <v>2399</v>
      </c>
      <c r="B398" s="266" t="s">
        <v>2400</v>
      </c>
      <c r="C398" s="267">
        <v>1</v>
      </c>
    </row>
    <row r="399" spans="1:3" ht="15.5" x14ac:dyDescent="0.35">
      <c r="A399" s="266" t="s">
        <v>2401</v>
      </c>
      <c r="B399" s="266" t="s">
        <v>2402</v>
      </c>
      <c r="C399" s="267">
        <v>1</v>
      </c>
    </row>
    <row r="400" spans="1:3" ht="15.5" x14ac:dyDescent="0.35">
      <c r="A400" s="266" t="s">
        <v>2403</v>
      </c>
      <c r="B400" s="266" t="s">
        <v>2404</v>
      </c>
      <c r="C400" s="267">
        <v>1</v>
      </c>
    </row>
    <row r="401" spans="1:3" ht="15.5" x14ac:dyDescent="0.35">
      <c r="A401" s="266" t="s">
        <v>2405</v>
      </c>
      <c r="B401" s="266" t="s">
        <v>2406</v>
      </c>
      <c r="C401" s="267">
        <v>1</v>
      </c>
    </row>
    <row r="402" spans="1:3" ht="15.5" x14ac:dyDescent="0.35">
      <c r="A402" s="266" t="s">
        <v>2407</v>
      </c>
      <c r="B402" s="266" t="s">
        <v>2408</v>
      </c>
      <c r="C402" s="267">
        <v>1</v>
      </c>
    </row>
    <row r="403" spans="1:3" ht="15.5" x14ac:dyDescent="0.35">
      <c r="A403" s="266" t="s">
        <v>2409</v>
      </c>
      <c r="B403" s="266" t="s">
        <v>2410</v>
      </c>
      <c r="C403" s="267">
        <v>1</v>
      </c>
    </row>
    <row r="404" spans="1:3" ht="15.5" x14ac:dyDescent="0.35">
      <c r="A404" s="266" t="s">
        <v>2411</v>
      </c>
      <c r="B404" s="266" t="s">
        <v>2412</v>
      </c>
      <c r="C404" s="267">
        <v>1</v>
      </c>
    </row>
    <row r="405" spans="1:3" ht="15.5" x14ac:dyDescent="0.35">
      <c r="A405" s="266" t="s">
        <v>2413</v>
      </c>
      <c r="B405" s="266" t="s">
        <v>2414</v>
      </c>
      <c r="C405" s="267">
        <v>1</v>
      </c>
    </row>
    <row r="406" spans="1:3" ht="15.5" x14ac:dyDescent="0.35">
      <c r="A406" s="266" t="s">
        <v>2415</v>
      </c>
      <c r="B406" s="266" t="s">
        <v>2416</v>
      </c>
      <c r="C406" s="267">
        <v>1</v>
      </c>
    </row>
    <row r="407" spans="1:3" ht="15.5" x14ac:dyDescent="0.35">
      <c r="A407" s="266" t="s">
        <v>2417</v>
      </c>
      <c r="B407" s="266" t="s">
        <v>2418</v>
      </c>
      <c r="C407" s="267">
        <v>1</v>
      </c>
    </row>
    <row r="408" spans="1:3" ht="15.5" x14ac:dyDescent="0.35">
      <c r="A408" s="266" t="s">
        <v>2419</v>
      </c>
      <c r="B408" s="266" t="s">
        <v>2420</v>
      </c>
      <c r="C408" s="267">
        <v>1</v>
      </c>
    </row>
    <row r="409" spans="1:3" ht="15.5" x14ac:dyDescent="0.35">
      <c r="A409" s="266" t="s">
        <v>2421</v>
      </c>
      <c r="B409" s="266" t="s">
        <v>2422</v>
      </c>
      <c r="C409" s="267">
        <v>1</v>
      </c>
    </row>
    <row r="410" spans="1:3" ht="15.5" x14ac:dyDescent="0.35">
      <c r="A410" s="266" t="s">
        <v>2423</v>
      </c>
      <c r="B410" s="266" t="s">
        <v>2424</v>
      </c>
      <c r="C410" s="267">
        <v>1</v>
      </c>
    </row>
    <row r="411" spans="1:3" ht="15.5" x14ac:dyDescent="0.35">
      <c r="A411" s="266" t="s">
        <v>2425</v>
      </c>
      <c r="B411" s="266" t="s">
        <v>2426</v>
      </c>
      <c r="C411" s="267">
        <v>1</v>
      </c>
    </row>
    <row r="412" spans="1:3" ht="15.5" x14ac:dyDescent="0.35">
      <c r="A412" s="266" t="s">
        <v>2427</v>
      </c>
      <c r="B412" s="266" t="s">
        <v>2428</v>
      </c>
      <c r="C412" s="267">
        <v>1</v>
      </c>
    </row>
    <row r="413" spans="1:3" ht="15.5" x14ac:dyDescent="0.35">
      <c r="A413" s="266" t="s">
        <v>2429</v>
      </c>
      <c r="B413" s="266" t="s">
        <v>2430</v>
      </c>
      <c r="C413" s="267">
        <v>1</v>
      </c>
    </row>
    <row r="414" spans="1:3" ht="15.5" x14ac:dyDescent="0.35">
      <c r="A414" s="266" t="s">
        <v>2431</v>
      </c>
      <c r="B414" s="266" t="s">
        <v>2432</v>
      </c>
      <c r="C414" s="267">
        <v>1</v>
      </c>
    </row>
    <row r="415" spans="1:3" ht="15.5" x14ac:dyDescent="0.35">
      <c r="A415" s="266" t="s">
        <v>2433</v>
      </c>
      <c r="B415" s="266" t="s">
        <v>2434</v>
      </c>
      <c r="C415" s="267">
        <v>1</v>
      </c>
    </row>
    <row r="416" spans="1:3" ht="15.5" x14ac:dyDescent="0.35">
      <c r="A416" s="266" t="s">
        <v>2435</v>
      </c>
      <c r="B416" s="266" t="s">
        <v>2436</v>
      </c>
      <c r="C416" s="267">
        <v>1</v>
      </c>
    </row>
    <row r="417" spans="1:3" ht="15.5" x14ac:dyDescent="0.35">
      <c r="A417" s="266" t="s">
        <v>2437</v>
      </c>
      <c r="B417" s="266" t="s">
        <v>2438</v>
      </c>
      <c r="C417" s="267">
        <v>1</v>
      </c>
    </row>
    <row r="418" spans="1:3" ht="15.5" x14ac:dyDescent="0.35">
      <c r="A418" s="266" t="s">
        <v>2439</v>
      </c>
      <c r="B418" s="266" t="s">
        <v>2440</v>
      </c>
      <c r="C418" s="267">
        <v>1</v>
      </c>
    </row>
    <row r="419" spans="1:3" ht="15.5" x14ac:dyDescent="0.35">
      <c r="A419" s="266" t="s">
        <v>2441</v>
      </c>
      <c r="B419" s="266" t="s">
        <v>2442</v>
      </c>
      <c r="C419" s="267">
        <v>1</v>
      </c>
    </row>
    <row r="420" spans="1:3" ht="15.5" x14ac:dyDescent="0.35">
      <c r="A420" s="266" t="s">
        <v>2443</v>
      </c>
      <c r="B420" s="266" t="s">
        <v>2444</v>
      </c>
      <c r="C420" s="267">
        <v>1</v>
      </c>
    </row>
    <row r="421" spans="1:3" ht="15.5" x14ac:dyDescent="0.35">
      <c r="A421" s="266" t="s">
        <v>2445</v>
      </c>
      <c r="B421" s="266" t="s">
        <v>2446</v>
      </c>
      <c r="C421" s="267">
        <v>1</v>
      </c>
    </row>
    <row r="422" spans="1:3" ht="15.5" x14ac:dyDescent="0.35">
      <c r="A422" s="266" t="s">
        <v>2447</v>
      </c>
      <c r="B422" s="266" t="s">
        <v>2448</v>
      </c>
      <c r="C422" s="267">
        <v>1</v>
      </c>
    </row>
    <row r="423" spans="1:3" ht="15.5" x14ac:dyDescent="0.35">
      <c r="A423" s="266" t="s">
        <v>2449</v>
      </c>
      <c r="B423" s="266" t="s">
        <v>2450</v>
      </c>
      <c r="C423" s="267">
        <v>1</v>
      </c>
    </row>
    <row r="424" spans="1:3" ht="15.5" x14ac:dyDescent="0.35">
      <c r="A424" s="266" t="s">
        <v>2451</v>
      </c>
      <c r="B424" s="266" t="s">
        <v>2452</v>
      </c>
      <c r="C424" s="267">
        <v>1</v>
      </c>
    </row>
    <row r="425" spans="1:3" ht="15.5" x14ac:dyDescent="0.35">
      <c r="A425" s="266" t="s">
        <v>2453</v>
      </c>
      <c r="B425" s="266" t="s">
        <v>2454</v>
      </c>
      <c r="C425" s="267">
        <v>1</v>
      </c>
    </row>
    <row r="426" spans="1:3" ht="15.5" x14ac:dyDescent="0.35">
      <c r="A426" s="266" t="s">
        <v>2455</v>
      </c>
      <c r="B426" s="266" t="s">
        <v>2456</v>
      </c>
      <c r="C426" s="267">
        <v>1</v>
      </c>
    </row>
    <row r="427" spans="1:3" ht="15.5" x14ac:dyDescent="0.35">
      <c r="A427" s="266" t="s">
        <v>2457</v>
      </c>
      <c r="B427" s="266" t="s">
        <v>2458</v>
      </c>
      <c r="C427" s="267">
        <v>1</v>
      </c>
    </row>
    <row r="428" spans="1:3" ht="15.5" x14ac:dyDescent="0.35">
      <c r="A428" s="266" t="s">
        <v>2459</v>
      </c>
      <c r="B428" s="266" t="s">
        <v>2460</v>
      </c>
      <c r="C428" s="267">
        <v>1</v>
      </c>
    </row>
    <row r="429" spans="1:3" ht="15.5" x14ac:dyDescent="0.35">
      <c r="A429" s="266" t="s">
        <v>2461</v>
      </c>
      <c r="B429" s="266" t="s">
        <v>2448</v>
      </c>
      <c r="C429" s="267">
        <v>1</v>
      </c>
    </row>
    <row r="430" spans="1:3" ht="15.5" x14ac:dyDescent="0.35">
      <c r="A430" s="266" t="s">
        <v>2462</v>
      </c>
      <c r="B430" s="266" t="s">
        <v>2463</v>
      </c>
      <c r="C430" s="267">
        <v>1</v>
      </c>
    </row>
    <row r="431" spans="1:3" ht="15.5" x14ac:dyDescent="0.35">
      <c r="A431" s="266" t="s">
        <v>2464</v>
      </c>
      <c r="B431" s="266" t="s">
        <v>2465</v>
      </c>
      <c r="C431" s="267">
        <v>1</v>
      </c>
    </row>
    <row r="432" spans="1:3" ht="15.5" x14ac:dyDescent="0.35">
      <c r="A432" s="266" t="s">
        <v>2466</v>
      </c>
      <c r="B432" s="266" t="s">
        <v>2467</v>
      </c>
      <c r="C432" s="267">
        <v>1</v>
      </c>
    </row>
    <row r="433" spans="1:3" ht="15.5" x14ac:dyDescent="0.35">
      <c r="A433" s="266" t="s">
        <v>2468</v>
      </c>
      <c r="B433" s="266" t="s">
        <v>2469</v>
      </c>
      <c r="C433" s="267">
        <v>1</v>
      </c>
    </row>
    <row r="434" spans="1:3" ht="15.5" x14ac:dyDescent="0.35">
      <c r="A434" s="266" t="s">
        <v>2470</v>
      </c>
      <c r="B434" s="266" t="s">
        <v>2471</v>
      </c>
      <c r="C434" s="267">
        <v>1</v>
      </c>
    </row>
    <row r="435" spans="1:3" ht="15.5" x14ac:dyDescent="0.35">
      <c r="A435" s="266" t="s">
        <v>2472</v>
      </c>
      <c r="B435" s="266" t="s">
        <v>2473</v>
      </c>
      <c r="C435" s="267">
        <v>1</v>
      </c>
    </row>
    <row r="436" spans="1:3" ht="15.5" x14ac:dyDescent="0.35">
      <c r="A436" s="266" t="s">
        <v>2474</v>
      </c>
      <c r="B436" s="266" t="s">
        <v>2475</v>
      </c>
      <c r="C436" s="267">
        <v>1</v>
      </c>
    </row>
    <row r="437" spans="1:3" ht="15.5" x14ac:dyDescent="0.35">
      <c r="A437" s="266" t="s">
        <v>2476</v>
      </c>
      <c r="B437" s="266" t="s">
        <v>2477</v>
      </c>
      <c r="C437" s="267">
        <v>1</v>
      </c>
    </row>
    <row r="438" spans="1:3" ht="15.5" x14ac:dyDescent="0.35">
      <c r="A438" s="266" t="s">
        <v>2478</v>
      </c>
      <c r="B438" s="266" t="s">
        <v>2479</v>
      </c>
      <c r="C438" s="267">
        <v>1</v>
      </c>
    </row>
    <row r="439" spans="1:3" ht="15.5" x14ac:dyDescent="0.35">
      <c r="A439" s="266" t="s">
        <v>2480</v>
      </c>
      <c r="B439" s="266" t="s">
        <v>2481</v>
      </c>
      <c r="C439" s="267">
        <v>1</v>
      </c>
    </row>
    <row r="440" spans="1:3" ht="15.5" x14ac:dyDescent="0.35">
      <c r="A440" s="266" t="s">
        <v>2482</v>
      </c>
      <c r="B440" s="266" t="s">
        <v>2483</v>
      </c>
      <c r="C440" s="267">
        <v>1</v>
      </c>
    </row>
    <row r="441" spans="1:3" ht="15.5" x14ac:dyDescent="0.35">
      <c r="A441" s="266" t="s">
        <v>2484</v>
      </c>
      <c r="B441" s="266" t="s">
        <v>2485</v>
      </c>
      <c r="C441" s="267">
        <v>1</v>
      </c>
    </row>
    <row r="442" spans="1:3" ht="15.5" x14ac:dyDescent="0.35">
      <c r="A442" s="266" t="s">
        <v>2486</v>
      </c>
      <c r="B442" s="266" t="s">
        <v>2487</v>
      </c>
      <c r="C442" s="267">
        <v>1</v>
      </c>
    </row>
    <row r="443" spans="1:3" ht="15.5" x14ac:dyDescent="0.35">
      <c r="A443" s="266" t="s">
        <v>2488</v>
      </c>
      <c r="B443" s="266" t="s">
        <v>2489</v>
      </c>
      <c r="C443" s="267">
        <v>1</v>
      </c>
    </row>
    <row r="444" spans="1:3" ht="15.5" x14ac:dyDescent="0.35">
      <c r="A444" s="266" t="s">
        <v>2490</v>
      </c>
      <c r="B444" s="266" t="s">
        <v>2491</v>
      </c>
      <c r="C444" s="267">
        <v>1</v>
      </c>
    </row>
    <row r="445" spans="1:3" ht="15.5" x14ac:dyDescent="0.35">
      <c r="A445" s="266" t="s">
        <v>2492</v>
      </c>
      <c r="B445" s="266" t="s">
        <v>2493</v>
      </c>
      <c r="C445" s="267">
        <v>1</v>
      </c>
    </row>
    <row r="446" spans="1:3" ht="15.5" x14ac:dyDescent="0.35">
      <c r="A446" s="266" t="s">
        <v>2494</v>
      </c>
      <c r="B446" s="266" t="s">
        <v>2495</v>
      </c>
      <c r="C446" s="267">
        <v>1</v>
      </c>
    </row>
    <row r="447" spans="1:3" ht="15.5" x14ac:dyDescent="0.35">
      <c r="A447" s="266" t="s">
        <v>2496</v>
      </c>
      <c r="B447" s="266" t="s">
        <v>2497</v>
      </c>
      <c r="C447" s="267">
        <v>1</v>
      </c>
    </row>
    <row r="448" spans="1:3" ht="15.5" x14ac:dyDescent="0.35">
      <c r="A448" s="266" t="s">
        <v>2498</v>
      </c>
      <c r="B448" s="266" t="s">
        <v>2499</v>
      </c>
      <c r="C448" s="267">
        <v>1</v>
      </c>
    </row>
    <row r="449" spans="1:3" ht="15.5" x14ac:dyDescent="0.35">
      <c r="A449" s="266" t="s">
        <v>2500</v>
      </c>
      <c r="B449" s="266" t="s">
        <v>2501</v>
      </c>
      <c r="C449" s="267">
        <v>1</v>
      </c>
    </row>
    <row r="450" spans="1:3" ht="15.5" x14ac:dyDescent="0.35">
      <c r="A450" s="266" t="s">
        <v>2502</v>
      </c>
      <c r="B450" s="266" t="s">
        <v>2503</v>
      </c>
      <c r="C450" s="267">
        <v>1</v>
      </c>
    </row>
    <row r="451" spans="1:3" ht="15.5" x14ac:dyDescent="0.35">
      <c r="A451" s="266" t="s">
        <v>2504</v>
      </c>
      <c r="B451" s="266" t="s">
        <v>2505</v>
      </c>
      <c r="C451" s="267">
        <v>1</v>
      </c>
    </row>
    <row r="452" spans="1:3" ht="15.5" x14ac:dyDescent="0.35">
      <c r="A452" s="266" t="s">
        <v>2506</v>
      </c>
      <c r="B452" s="266" t="s">
        <v>2507</v>
      </c>
      <c r="C452" s="267">
        <v>1</v>
      </c>
    </row>
    <row r="453" spans="1:3" ht="15.5" x14ac:dyDescent="0.35">
      <c r="A453" s="266" t="s">
        <v>2508</v>
      </c>
      <c r="B453" s="266" t="s">
        <v>2509</v>
      </c>
      <c r="C453" s="267">
        <v>1</v>
      </c>
    </row>
    <row r="454" spans="1:3" ht="15.5" x14ac:dyDescent="0.35">
      <c r="A454" s="266" t="s">
        <v>2510</v>
      </c>
      <c r="B454" s="266" t="s">
        <v>2511</v>
      </c>
      <c r="C454" s="267">
        <v>1</v>
      </c>
    </row>
    <row r="455" spans="1:3" ht="15.5" x14ac:dyDescent="0.35">
      <c r="A455" s="266" t="s">
        <v>2512</v>
      </c>
      <c r="B455" s="266" t="s">
        <v>2513</v>
      </c>
      <c r="C455" s="267">
        <v>1</v>
      </c>
    </row>
    <row r="456" spans="1:3" ht="15.5" x14ac:dyDescent="0.35">
      <c r="A456" s="266" t="s">
        <v>2514</v>
      </c>
      <c r="B456" s="266" t="s">
        <v>2515</v>
      </c>
      <c r="C456" s="267">
        <v>1</v>
      </c>
    </row>
    <row r="457" spans="1:3" ht="15.5" x14ac:dyDescent="0.35">
      <c r="A457" s="266" t="s">
        <v>2516</v>
      </c>
      <c r="B457" s="266" t="s">
        <v>2517</v>
      </c>
      <c r="C457" s="267">
        <v>1</v>
      </c>
    </row>
    <row r="458" spans="1:3" ht="15.5" x14ac:dyDescent="0.35">
      <c r="A458" s="266" t="s">
        <v>2518</v>
      </c>
      <c r="B458" s="266" t="s">
        <v>2519</v>
      </c>
      <c r="C458" s="267">
        <v>1</v>
      </c>
    </row>
    <row r="459" spans="1:3" ht="15.5" x14ac:dyDescent="0.35">
      <c r="A459" s="266" t="s">
        <v>2520</v>
      </c>
      <c r="B459" s="266" t="s">
        <v>2521</v>
      </c>
      <c r="C459" s="267">
        <v>1</v>
      </c>
    </row>
    <row r="460" spans="1:3" ht="12.75" customHeight="1" x14ac:dyDescent="0.35">
      <c r="A460" s="266" t="s">
        <v>2522</v>
      </c>
      <c r="B460" s="266" t="s">
        <v>2523</v>
      </c>
      <c r="C460" s="267">
        <v>1</v>
      </c>
    </row>
    <row r="461" spans="1:3" ht="12.75" customHeight="1" x14ac:dyDescent="0.35">
      <c r="A461" s="266" t="s">
        <v>2524</v>
      </c>
      <c r="B461" s="266" t="s">
        <v>2525</v>
      </c>
      <c r="C461" s="267">
        <v>1</v>
      </c>
    </row>
    <row r="462" spans="1:3" ht="12.75" customHeight="1" x14ac:dyDescent="0.35">
      <c r="A462" s="266" t="s">
        <v>2526</v>
      </c>
      <c r="B462" s="266" t="s">
        <v>2527</v>
      </c>
      <c r="C462" s="267">
        <v>1</v>
      </c>
    </row>
    <row r="463" spans="1:3" ht="12.75" customHeight="1" x14ac:dyDescent="0.35">
      <c r="A463" s="266" t="s">
        <v>2528</v>
      </c>
      <c r="B463" s="266" t="s">
        <v>2529</v>
      </c>
      <c r="C463" s="267">
        <v>1</v>
      </c>
    </row>
    <row r="464" spans="1:3" ht="12.75" customHeight="1" x14ac:dyDescent="0.35">
      <c r="A464" s="266" t="s">
        <v>2530</v>
      </c>
      <c r="B464" s="266" t="s">
        <v>2531</v>
      </c>
      <c r="C464" s="267">
        <v>1</v>
      </c>
    </row>
    <row r="465" spans="1:3" ht="12.75" customHeight="1" x14ac:dyDescent="0.35">
      <c r="A465" s="266" t="s">
        <v>2532</v>
      </c>
      <c r="B465" s="266" t="s">
        <v>2533</v>
      </c>
      <c r="C465" s="267">
        <v>1</v>
      </c>
    </row>
    <row r="466" spans="1:3" ht="12.75" customHeight="1" x14ac:dyDescent="0.35">
      <c r="A466" s="266" t="s">
        <v>2534</v>
      </c>
      <c r="B466" s="266" t="s">
        <v>2535</v>
      </c>
      <c r="C466" s="267">
        <v>1</v>
      </c>
    </row>
    <row r="467" spans="1:3" ht="12.75" customHeight="1" x14ac:dyDescent="0.35">
      <c r="A467" s="266" t="s">
        <v>2536</v>
      </c>
      <c r="B467" s="266" t="s">
        <v>2537</v>
      </c>
      <c r="C467" s="267">
        <v>1</v>
      </c>
    </row>
    <row r="468" spans="1:3" ht="12.75" customHeight="1" x14ac:dyDescent="0.35">
      <c r="A468" s="266" t="s">
        <v>2538</v>
      </c>
      <c r="B468" s="266" t="s">
        <v>2539</v>
      </c>
      <c r="C468" s="267">
        <v>1</v>
      </c>
    </row>
    <row r="469" spans="1:3" ht="12.75" customHeight="1" x14ac:dyDescent="0.35">
      <c r="A469" s="266" t="s">
        <v>2540</v>
      </c>
      <c r="B469" s="266" t="s">
        <v>2541</v>
      </c>
      <c r="C469" s="267">
        <v>1</v>
      </c>
    </row>
    <row r="470" spans="1:3" ht="12.75" customHeight="1" x14ac:dyDescent="0.35">
      <c r="A470" s="266" t="s">
        <v>2542</v>
      </c>
      <c r="B470" s="266" t="s">
        <v>2543</v>
      </c>
      <c r="C470" s="267">
        <v>1</v>
      </c>
    </row>
    <row r="471" spans="1:3" ht="12.75" customHeight="1" x14ac:dyDescent="0.35">
      <c r="A471" s="266" t="s">
        <v>2544</v>
      </c>
      <c r="B471" s="266" t="s">
        <v>2545</v>
      </c>
      <c r="C471" s="267">
        <v>1</v>
      </c>
    </row>
    <row r="472" spans="1:3" ht="12.75" customHeight="1" x14ac:dyDescent="0.35">
      <c r="A472" s="266" t="s">
        <v>2546</v>
      </c>
      <c r="B472" s="266" t="s">
        <v>2547</v>
      </c>
      <c r="C472" s="267">
        <v>1</v>
      </c>
    </row>
    <row r="473" spans="1:3" ht="12.75" customHeight="1" x14ac:dyDescent="0.35">
      <c r="A473" s="266" t="s">
        <v>2548</v>
      </c>
      <c r="B473" s="266" t="s">
        <v>2549</v>
      </c>
      <c r="C473" s="267">
        <v>1</v>
      </c>
    </row>
    <row r="474" spans="1:3" ht="12.75" customHeight="1" x14ac:dyDescent="0.35">
      <c r="A474" s="266" t="s">
        <v>2550</v>
      </c>
      <c r="B474" s="266" t="s">
        <v>2551</v>
      </c>
      <c r="C474" s="267">
        <v>1</v>
      </c>
    </row>
    <row r="475" spans="1:3" ht="12.75" customHeight="1" x14ac:dyDescent="0.35">
      <c r="A475" s="266" t="s">
        <v>2552</v>
      </c>
      <c r="B475" s="266" t="s">
        <v>2553</v>
      </c>
      <c r="C475" s="267">
        <v>5</v>
      </c>
    </row>
    <row r="476" spans="1:3" ht="12.75" customHeight="1" x14ac:dyDescent="0.35">
      <c r="A476" s="266" t="s">
        <v>2554</v>
      </c>
      <c r="B476" s="266" t="s">
        <v>2555</v>
      </c>
      <c r="C476" s="267">
        <v>4</v>
      </c>
    </row>
    <row r="477" spans="1:3" ht="12.75" customHeight="1" x14ac:dyDescent="0.35">
      <c r="A477" s="266" t="s">
        <v>2556</v>
      </c>
      <c r="B477" s="266" t="s">
        <v>2557</v>
      </c>
      <c r="C477" s="267">
        <v>1</v>
      </c>
    </row>
    <row r="478" spans="1:3" ht="12.75" customHeight="1" x14ac:dyDescent="0.35">
      <c r="A478" s="266" t="s">
        <v>2558</v>
      </c>
      <c r="B478" s="266" t="s">
        <v>2559</v>
      </c>
      <c r="C478" s="267">
        <v>1</v>
      </c>
    </row>
    <row r="479" spans="1:3" ht="12.75" customHeight="1" x14ac:dyDescent="0.35">
      <c r="A479" s="266" t="s">
        <v>2560</v>
      </c>
      <c r="B479" s="266" t="s">
        <v>2561</v>
      </c>
      <c r="C479" s="267">
        <v>1</v>
      </c>
    </row>
    <row r="480" spans="1:3" ht="12.75" customHeight="1" x14ac:dyDescent="0.35">
      <c r="A480" s="266" t="s">
        <v>2562</v>
      </c>
      <c r="B480" s="266" t="s">
        <v>2563</v>
      </c>
      <c r="C480" s="267">
        <v>1</v>
      </c>
    </row>
    <row r="481" spans="1:3" ht="12.75" customHeight="1" x14ac:dyDescent="0.35">
      <c r="A481" s="266" t="s">
        <v>2564</v>
      </c>
      <c r="B481" s="266" t="s">
        <v>2565</v>
      </c>
      <c r="C481" s="267">
        <v>1</v>
      </c>
    </row>
    <row r="482" spans="1:3" ht="12.75" customHeight="1" x14ac:dyDescent="0.35">
      <c r="A482" s="266" t="s">
        <v>2566</v>
      </c>
      <c r="B482" s="266" t="s">
        <v>2567</v>
      </c>
      <c r="C482" s="267">
        <v>1</v>
      </c>
    </row>
    <row r="483" spans="1:3" ht="12.75" customHeight="1" x14ac:dyDescent="0.35">
      <c r="A483" s="266" t="s">
        <v>2568</v>
      </c>
      <c r="B483" s="266" t="s">
        <v>2569</v>
      </c>
      <c r="C483" s="267">
        <v>1</v>
      </c>
    </row>
    <row r="484" spans="1:3" ht="12.75" customHeight="1" x14ac:dyDescent="0.35">
      <c r="A484" s="266" t="s">
        <v>2570</v>
      </c>
      <c r="B484" s="266" t="s">
        <v>2571</v>
      </c>
      <c r="C484" s="267">
        <v>1</v>
      </c>
    </row>
    <row r="485" spans="1:3" ht="12.75" customHeight="1" x14ac:dyDescent="0.35">
      <c r="A485" s="266" t="s">
        <v>2572</v>
      </c>
      <c r="B485" s="266" t="s">
        <v>2573</v>
      </c>
      <c r="C485" s="267">
        <v>1</v>
      </c>
    </row>
    <row r="486" spans="1:3" ht="12.75" customHeight="1" x14ac:dyDescent="0.35">
      <c r="A486" s="266" t="s">
        <v>2574</v>
      </c>
      <c r="B486" s="266" t="s">
        <v>2575</v>
      </c>
      <c r="C486" s="267">
        <v>1</v>
      </c>
    </row>
    <row r="487" spans="1:3" ht="12.75" customHeight="1" x14ac:dyDescent="0.35">
      <c r="A487" s="266" t="s">
        <v>2576</v>
      </c>
      <c r="B487" s="266" t="s">
        <v>2577</v>
      </c>
      <c r="C487" s="267">
        <v>1</v>
      </c>
    </row>
    <row r="488" spans="1:3" ht="12.75" customHeight="1" x14ac:dyDescent="0.35">
      <c r="A488" s="266" t="s">
        <v>2578</v>
      </c>
      <c r="B488" s="266" t="s">
        <v>2579</v>
      </c>
      <c r="C488" s="267">
        <v>1</v>
      </c>
    </row>
    <row r="489" spans="1:3" ht="12.75" customHeight="1" x14ac:dyDescent="0.35">
      <c r="A489" s="266" t="s">
        <v>2580</v>
      </c>
      <c r="B489" s="266" t="s">
        <v>2581</v>
      </c>
      <c r="C489" s="267">
        <v>1</v>
      </c>
    </row>
    <row r="490" spans="1:3" ht="12.75" customHeight="1" x14ac:dyDescent="0.35">
      <c r="A490" s="266" t="s">
        <v>2582</v>
      </c>
      <c r="B490" s="266" t="s">
        <v>2583</v>
      </c>
      <c r="C490" s="267">
        <v>8</v>
      </c>
    </row>
    <row r="491" spans="1:3" ht="12.75" customHeight="1" x14ac:dyDescent="0.35">
      <c r="A491" s="266" t="s">
        <v>2584</v>
      </c>
      <c r="B491" s="266" t="s">
        <v>2585</v>
      </c>
      <c r="C491" s="267">
        <v>1</v>
      </c>
    </row>
    <row r="492" spans="1:3" ht="12.75" customHeight="1" x14ac:dyDescent="0.35">
      <c r="A492" s="266" t="s">
        <v>2586</v>
      </c>
      <c r="B492" s="266" t="s">
        <v>2587</v>
      </c>
      <c r="C492" s="267">
        <v>1</v>
      </c>
    </row>
    <row r="493" spans="1:3" ht="12.75" customHeight="1" x14ac:dyDescent="0.35">
      <c r="A493" s="266" t="s">
        <v>2588</v>
      </c>
      <c r="B493" s="266" t="s">
        <v>2589</v>
      </c>
      <c r="C493" s="267">
        <v>1</v>
      </c>
    </row>
    <row r="494" spans="1:3" ht="12.75" customHeight="1" x14ac:dyDescent="0.35">
      <c r="A494" s="266" t="s">
        <v>2590</v>
      </c>
      <c r="B494" s="266" t="s">
        <v>2591</v>
      </c>
      <c r="C494" s="267">
        <v>1</v>
      </c>
    </row>
    <row r="495" spans="1:3" ht="12.75" customHeight="1" x14ac:dyDescent="0.35">
      <c r="A495" s="266" t="s">
        <v>2592</v>
      </c>
      <c r="B495" s="266" t="s">
        <v>2593</v>
      </c>
      <c r="C495" s="267">
        <v>1</v>
      </c>
    </row>
    <row r="496" spans="1:3" ht="12.75" customHeight="1" x14ac:dyDescent="0.35">
      <c r="A496" s="266" t="s">
        <v>2594</v>
      </c>
      <c r="B496" s="266" t="s">
        <v>2595</v>
      </c>
      <c r="C496" s="267">
        <v>1</v>
      </c>
    </row>
    <row r="497" spans="1:3" ht="12.75" customHeight="1" x14ac:dyDescent="0.35">
      <c r="A497" s="266" t="s">
        <v>2596</v>
      </c>
      <c r="B497" s="266" t="s">
        <v>2597</v>
      </c>
      <c r="C497" s="267">
        <v>1</v>
      </c>
    </row>
    <row r="498" spans="1:3" ht="12.75" customHeight="1" x14ac:dyDescent="0.35">
      <c r="A498" s="266" t="s">
        <v>2598</v>
      </c>
      <c r="B498" s="266" t="s">
        <v>2599</v>
      </c>
      <c r="C498" s="267">
        <v>1</v>
      </c>
    </row>
    <row r="499" spans="1:3" ht="12.75" customHeight="1" x14ac:dyDescent="0.35">
      <c r="A499" s="266" t="s">
        <v>2600</v>
      </c>
      <c r="B499" s="266" t="s">
        <v>2601</v>
      </c>
      <c r="C499" s="267">
        <v>1</v>
      </c>
    </row>
    <row r="500" spans="1:3" ht="12.75" customHeight="1" x14ac:dyDescent="0.35">
      <c r="A500" s="266" t="s">
        <v>2602</v>
      </c>
      <c r="B500" s="266" t="s">
        <v>2603</v>
      </c>
      <c r="C500" s="267">
        <v>1</v>
      </c>
    </row>
    <row r="501" spans="1:3" ht="12.75" customHeight="1" x14ac:dyDescent="0.35">
      <c r="A501" s="266" t="s">
        <v>2604</v>
      </c>
      <c r="B501" s="266" t="s">
        <v>2605</v>
      </c>
      <c r="C501" s="267">
        <v>1</v>
      </c>
    </row>
    <row r="502" spans="1:3" ht="12.75" customHeight="1" x14ac:dyDescent="0.35">
      <c r="A502" s="266" t="s">
        <v>2606</v>
      </c>
      <c r="B502" s="266" t="s">
        <v>2607</v>
      </c>
      <c r="C502" s="267">
        <v>1</v>
      </c>
    </row>
    <row r="503" spans="1:3" ht="12.75" customHeight="1" x14ac:dyDescent="0.35">
      <c r="A503" s="266" t="s">
        <v>2608</v>
      </c>
      <c r="B503" s="266" t="s">
        <v>2609</v>
      </c>
      <c r="C503" s="267">
        <v>1</v>
      </c>
    </row>
    <row r="504" spans="1:3" ht="12.75" customHeight="1" x14ac:dyDescent="0.35">
      <c r="A504" s="266" t="s">
        <v>2610</v>
      </c>
      <c r="B504" s="266" t="s">
        <v>2611</v>
      </c>
      <c r="C504" s="267">
        <v>1</v>
      </c>
    </row>
    <row r="505" spans="1:3" ht="12.75" customHeight="1" x14ac:dyDescent="0.35">
      <c r="A505" s="266" t="s">
        <v>2612</v>
      </c>
      <c r="B505" s="266" t="s">
        <v>2613</v>
      </c>
      <c r="C505" s="267">
        <v>1</v>
      </c>
    </row>
    <row r="506" spans="1:3" ht="12.75" customHeight="1" x14ac:dyDescent="0.35">
      <c r="A506" s="266" t="s">
        <v>2614</v>
      </c>
      <c r="B506" s="266" t="s">
        <v>2615</v>
      </c>
      <c r="C506" s="267">
        <v>1</v>
      </c>
    </row>
    <row r="507" spans="1:3" ht="12.75" customHeight="1" x14ac:dyDescent="0.35">
      <c r="A507" s="266" t="s">
        <v>2616</v>
      </c>
      <c r="B507" s="266" t="s">
        <v>2617</v>
      </c>
      <c r="C507" s="267">
        <v>1</v>
      </c>
    </row>
    <row r="508" spans="1:3" ht="12.75" customHeight="1" x14ac:dyDescent="0.35">
      <c r="A508" s="266" t="s">
        <v>2618</v>
      </c>
      <c r="B508" s="266" t="s">
        <v>2619</v>
      </c>
      <c r="C508" s="267">
        <v>1</v>
      </c>
    </row>
    <row r="509" spans="1:3" ht="12.75" customHeight="1" x14ac:dyDescent="0.35">
      <c r="A509" s="266" t="s">
        <v>2620</v>
      </c>
      <c r="B509" s="266" t="s">
        <v>2621</v>
      </c>
      <c r="C509" s="267">
        <v>1</v>
      </c>
    </row>
    <row r="510" spans="1:3" ht="12.75" customHeight="1" x14ac:dyDescent="0.35">
      <c r="A510" s="266" t="s">
        <v>2622</v>
      </c>
      <c r="B510" s="266" t="s">
        <v>2623</v>
      </c>
      <c r="C510" s="267">
        <v>1</v>
      </c>
    </row>
    <row r="511" spans="1:3" ht="12.75" customHeight="1" x14ac:dyDescent="0.35">
      <c r="A511" s="266" t="s">
        <v>2624</v>
      </c>
      <c r="B511" s="266" t="s">
        <v>2625</v>
      </c>
      <c r="C511" s="267">
        <v>1</v>
      </c>
    </row>
    <row r="512" spans="1:3" ht="12.75" customHeight="1" x14ac:dyDescent="0.35">
      <c r="A512" s="266" t="s">
        <v>2626</v>
      </c>
      <c r="B512" s="266" t="s">
        <v>2627</v>
      </c>
      <c r="C512" s="267">
        <v>1</v>
      </c>
    </row>
    <row r="513" spans="1:3" ht="12.75" customHeight="1" x14ac:dyDescent="0.35">
      <c r="A513" s="266" t="s">
        <v>2628</v>
      </c>
      <c r="B513" s="266" t="s">
        <v>2629</v>
      </c>
      <c r="C513" s="267">
        <v>1</v>
      </c>
    </row>
    <row r="514" spans="1:3" ht="12.75" customHeight="1" x14ac:dyDescent="0.35">
      <c r="A514" s="266" t="s">
        <v>2630</v>
      </c>
      <c r="B514" s="266" t="s">
        <v>2631</v>
      </c>
      <c r="C514" s="267">
        <v>1</v>
      </c>
    </row>
    <row r="515" spans="1:3" ht="12.75" customHeight="1" x14ac:dyDescent="0.35">
      <c r="A515" s="266" t="s">
        <v>2632</v>
      </c>
      <c r="B515" s="266" t="s">
        <v>2633</v>
      </c>
      <c r="C515" s="267">
        <v>1</v>
      </c>
    </row>
    <row r="516" spans="1:3" ht="12.75" customHeight="1" x14ac:dyDescent="0.35">
      <c r="A516" s="266" t="s">
        <v>2634</v>
      </c>
      <c r="B516" s="266" t="s">
        <v>2635</v>
      </c>
      <c r="C516" s="267">
        <v>1</v>
      </c>
    </row>
    <row r="517" spans="1:3" ht="12.75" customHeight="1" x14ac:dyDescent="0.35">
      <c r="A517" s="266" t="s">
        <v>2636</v>
      </c>
      <c r="B517" s="266" t="s">
        <v>2637</v>
      </c>
      <c r="C517" s="267">
        <v>1</v>
      </c>
    </row>
    <row r="518" spans="1:3" ht="12.75" customHeight="1" x14ac:dyDescent="0.35">
      <c r="A518" s="266" t="s">
        <v>2638</v>
      </c>
      <c r="B518" s="266" t="s">
        <v>2639</v>
      </c>
      <c r="C518" s="267">
        <v>1</v>
      </c>
    </row>
    <row r="519" spans="1:3" ht="12.75" customHeight="1" x14ac:dyDescent="0.35">
      <c r="A519" s="266" t="s">
        <v>2640</v>
      </c>
      <c r="B519" s="266" t="s">
        <v>2641</v>
      </c>
      <c r="C519" s="267">
        <v>1</v>
      </c>
    </row>
    <row r="520" spans="1:3" ht="12.75" customHeight="1" x14ac:dyDescent="0.35">
      <c r="A520" s="266" t="s">
        <v>2642</v>
      </c>
      <c r="B520" s="266" t="s">
        <v>2643</v>
      </c>
      <c r="C520" s="267">
        <v>1</v>
      </c>
    </row>
    <row r="521" spans="1:3" ht="12.75" customHeight="1" x14ac:dyDescent="0.35">
      <c r="A521" s="266" t="s">
        <v>2644</v>
      </c>
      <c r="B521" s="266" t="s">
        <v>2645</v>
      </c>
      <c r="C521" s="267">
        <v>1</v>
      </c>
    </row>
    <row r="522" spans="1:3" ht="12.75" customHeight="1" x14ac:dyDescent="0.35">
      <c r="A522" s="266" t="s">
        <v>2646</v>
      </c>
      <c r="B522" s="266" t="s">
        <v>2647</v>
      </c>
      <c r="C522" s="267">
        <v>1</v>
      </c>
    </row>
    <row r="523" spans="1:3" ht="12.75" customHeight="1" x14ac:dyDescent="0.35">
      <c r="A523" s="266" t="s">
        <v>2648</v>
      </c>
      <c r="B523" s="266" t="s">
        <v>2649</v>
      </c>
      <c r="C523" s="267">
        <v>1</v>
      </c>
    </row>
    <row r="524" spans="1:3" ht="12.75" customHeight="1" x14ac:dyDescent="0.35">
      <c r="A524" s="266" t="s">
        <v>2650</v>
      </c>
      <c r="B524" s="266" t="s">
        <v>2651</v>
      </c>
      <c r="C524" s="267">
        <v>1</v>
      </c>
    </row>
    <row r="525" spans="1:3" ht="12.75" customHeight="1" x14ac:dyDescent="0.35">
      <c r="A525" s="266" t="s">
        <v>2652</v>
      </c>
      <c r="B525" s="266" t="s">
        <v>2653</v>
      </c>
      <c r="C525" s="267">
        <v>1</v>
      </c>
    </row>
    <row r="526" spans="1:3" ht="12.75" customHeight="1" x14ac:dyDescent="0.35">
      <c r="A526" s="266" t="s">
        <v>2654</v>
      </c>
      <c r="B526" s="266" t="s">
        <v>2655</v>
      </c>
      <c r="C526" s="267">
        <v>1</v>
      </c>
    </row>
    <row r="527" spans="1:3" ht="12.75" customHeight="1" x14ac:dyDescent="0.35">
      <c r="A527" s="266" t="s">
        <v>2656</v>
      </c>
      <c r="B527" s="266" t="s">
        <v>2657</v>
      </c>
      <c r="C527" s="267">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8"/>
  <sheetViews>
    <sheetView zoomScale="90" zoomScaleNormal="90" workbookViewId="0">
      <selection activeCell="A3" sqref="A3:N15"/>
    </sheetView>
  </sheetViews>
  <sheetFormatPr defaultColWidth="18.7265625" defaultRowHeight="12.75" customHeight="1" x14ac:dyDescent="0.35"/>
  <cols>
    <col min="1" max="13" width="11.453125" style="7" customWidth="1"/>
    <col min="14" max="14" width="9.26953125" style="7" customWidth="1"/>
    <col min="15" max="16384" width="18.7265625" style="7"/>
  </cols>
  <sheetData>
    <row r="1" spans="1:14" ht="14.5" x14ac:dyDescent="0.35">
      <c r="A1" s="88" t="s">
        <v>37</v>
      </c>
      <c r="B1" s="87"/>
      <c r="C1" s="87"/>
      <c r="D1" s="87"/>
      <c r="E1" s="87"/>
      <c r="F1" s="87"/>
      <c r="G1" s="87"/>
      <c r="H1" s="87"/>
      <c r="I1" s="87"/>
      <c r="J1" s="87"/>
      <c r="K1" s="87"/>
      <c r="L1" s="87"/>
      <c r="M1" s="87"/>
      <c r="N1" s="86"/>
    </row>
    <row r="2" spans="1:14" ht="12.75" customHeight="1" x14ac:dyDescent="0.35">
      <c r="A2" s="85" t="s">
        <v>38</v>
      </c>
      <c r="B2" s="84"/>
      <c r="C2" s="84"/>
      <c r="D2" s="84"/>
      <c r="E2" s="84"/>
      <c r="F2" s="84"/>
      <c r="G2" s="84"/>
      <c r="H2" s="84"/>
      <c r="I2" s="84"/>
      <c r="J2" s="84"/>
      <c r="K2" s="84"/>
      <c r="L2" s="84"/>
      <c r="M2" s="84"/>
      <c r="N2" s="83"/>
    </row>
    <row r="3" spans="1:14" s="227" customFormat="1" ht="12.75" customHeight="1" x14ac:dyDescent="0.25">
      <c r="A3" s="318" t="s">
        <v>2664</v>
      </c>
      <c r="B3" s="319"/>
      <c r="C3" s="319"/>
      <c r="D3" s="319"/>
      <c r="E3" s="319"/>
      <c r="F3" s="319"/>
      <c r="G3" s="319"/>
      <c r="H3" s="319"/>
      <c r="I3" s="319"/>
      <c r="J3" s="319"/>
      <c r="K3" s="319"/>
      <c r="L3" s="319"/>
      <c r="M3" s="319"/>
      <c r="N3" s="320"/>
    </row>
    <row r="4" spans="1:14" s="227" customFormat="1" ht="12.5" x14ac:dyDescent="0.25">
      <c r="A4" s="321"/>
      <c r="B4" s="322"/>
      <c r="C4" s="322"/>
      <c r="D4" s="322"/>
      <c r="E4" s="322"/>
      <c r="F4" s="322"/>
      <c r="G4" s="322"/>
      <c r="H4" s="322"/>
      <c r="I4" s="322"/>
      <c r="J4" s="322"/>
      <c r="K4" s="322"/>
      <c r="L4" s="322"/>
      <c r="M4" s="322"/>
      <c r="N4" s="323"/>
    </row>
    <row r="5" spans="1:14" s="227" customFormat="1" ht="12.5" x14ac:dyDescent="0.25">
      <c r="A5" s="321"/>
      <c r="B5" s="322"/>
      <c r="C5" s="322"/>
      <c r="D5" s="322"/>
      <c r="E5" s="322"/>
      <c r="F5" s="322"/>
      <c r="G5" s="322"/>
      <c r="H5" s="322"/>
      <c r="I5" s="322"/>
      <c r="J5" s="322"/>
      <c r="K5" s="322"/>
      <c r="L5" s="322"/>
      <c r="M5" s="322"/>
      <c r="N5" s="323"/>
    </row>
    <row r="6" spans="1:14" s="227" customFormat="1" ht="12.5" x14ac:dyDescent="0.25">
      <c r="A6" s="321"/>
      <c r="B6" s="322"/>
      <c r="C6" s="322"/>
      <c r="D6" s="322"/>
      <c r="E6" s="322"/>
      <c r="F6" s="322"/>
      <c r="G6" s="322"/>
      <c r="H6" s="322"/>
      <c r="I6" s="322"/>
      <c r="J6" s="322"/>
      <c r="K6" s="322"/>
      <c r="L6" s="322"/>
      <c r="M6" s="322"/>
      <c r="N6" s="323"/>
    </row>
    <row r="7" spans="1:14" s="227" customFormat="1" ht="12.5" x14ac:dyDescent="0.25">
      <c r="A7" s="321"/>
      <c r="B7" s="322"/>
      <c r="C7" s="322"/>
      <c r="D7" s="322"/>
      <c r="E7" s="322"/>
      <c r="F7" s="322"/>
      <c r="G7" s="322"/>
      <c r="H7" s="322"/>
      <c r="I7" s="322"/>
      <c r="J7" s="322"/>
      <c r="K7" s="322"/>
      <c r="L7" s="322"/>
      <c r="M7" s="322"/>
      <c r="N7" s="323"/>
    </row>
    <row r="8" spans="1:14" s="227" customFormat="1" ht="12.5" x14ac:dyDescent="0.25">
      <c r="A8" s="321"/>
      <c r="B8" s="322"/>
      <c r="C8" s="322"/>
      <c r="D8" s="322"/>
      <c r="E8" s="322"/>
      <c r="F8" s="322"/>
      <c r="G8" s="322"/>
      <c r="H8" s="322"/>
      <c r="I8" s="322"/>
      <c r="J8" s="322"/>
      <c r="K8" s="322"/>
      <c r="L8" s="322"/>
      <c r="M8" s="322"/>
      <c r="N8" s="323"/>
    </row>
    <row r="9" spans="1:14" s="227" customFormat="1" ht="12.5" x14ac:dyDescent="0.25">
      <c r="A9" s="321"/>
      <c r="B9" s="322"/>
      <c r="C9" s="322"/>
      <c r="D9" s="322"/>
      <c r="E9" s="322"/>
      <c r="F9" s="322"/>
      <c r="G9" s="322"/>
      <c r="H9" s="322"/>
      <c r="I9" s="322"/>
      <c r="J9" s="322"/>
      <c r="K9" s="322"/>
      <c r="L9" s="322"/>
      <c r="M9" s="322"/>
      <c r="N9" s="323"/>
    </row>
    <row r="10" spans="1:14" s="227" customFormat="1" ht="12.5" x14ac:dyDescent="0.25">
      <c r="A10" s="321"/>
      <c r="B10" s="322"/>
      <c r="C10" s="322"/>
      <c r="D10" s="322"/>
      <c r="E10" s="322"/>
      <c r="F10" s="322"/>
      <c r="G10" s="322"/>
      <c r="H10" s="322"/>
      <c r="I10" s="322"/>
      <c r="J10" s="322"/>
      <c r="K10" s="322"/>
      <c r="L10" s="322"/>
      <c r="M10" s="322"/>
      <c r="N10" s="323"/>
    </row>
    <row r="11" spans="1:14" s="227" customFormat="1" ht="12.5" x14ac:dyDescent="0.25">
      <c r="A11" s="321"/>
      <c r="B11" s="322"/>
      <c r="C11" s="322"/>
      <c r="D11" s="322"/>
      <c r="E11" s="322"/>
      <c r="F11" s="322"/>
      <c r="G11" s="322"/>
      <c r="H11" s="322"/>
      <c r="I11" s="322"/>
      <c r="J11" s="322"/>
      <c r="K11" s="322"/>
      <c r="L11" s="322"/>
      <c r="M11" s="322"/>
      <c r="N11" s="323"/>
    </row>
    <row r="12" spans="1:14" s="227" customFormat="1" ht="12.5" x14ac:dyDescent="0.25">
      <c r="A12" s="321"/>
      <c r="B12" s="322"/>
      <c r="C12" s="322"/>
      <c r="D12" s="322"/>
      <c r="E12" s="322"/>
      <c r="F12" s="322"/>
      <c r="G12" s="322"/>
      <c r="H12" s="322"/>
      <c r="I12" s="322"/>
      <c r="J12" s="322"/>
      <c r="K12" s="322"/>
      <c r="L12" s="322"/>
      <c r="M12" s="322"/>
      <c r="N12" s="323"/>
    </row>
    <row r="13" spans="1:14" s="227" customFormat="1" ht="12.5" x14ac:dyDescent="0.25">
      <c r="A13" s="321"/>
      <c r="B13" s="322"/>
      <c r="C13" s="322"/>
      <c r="D13" s="322"/>
      <c r="E13" s="322"/>
      <c r="F13" s="322"/>
      <c r="G13" s="322"/>
      <c r="H13" s="322"/>
      <c r="I13" s="322"/>
      <c r="J13" s="322"/>
      <c r="K13" s="322"/>
      <c r="L13" s="322"/>
      <c r="M13" s="322"/>
      <c r="N13" s="323"/>
    </row>
    <row r="14" spans="1:14" s="227" customFormat="1" ht="12.5" x14ac:dyDescent="0.25">
      <c r="A14" s="321"/>
      <c r="B14" s="322"/>
      <c r="C14" s="322"/>
      <c r="D14" s="322"/>
      <c r="E14" s="322"/>
      <c r="F14" s="322"/>
      <c r="G14" s="322"/>
      <c r="H14" s="322"/>
      <c r="I14" s="322"/>
      <c r="J14" s="322"/>
      <c r="K14" s="322"/>
      <c r="L14" s="322"/>
      <c r="M14" s="322"/>
      <c r="N14" s="323"/>
    </row>
    <row r="15" spans="1:14" s="227" customFormat="1" ht="93.75" customHeight="1" x14ac:dyDescent="0.25">
      <c r="A15" s="324"/>
      <c r="B15" s="325"/>
      <c r="C15" s="325"/>
      <c r="D15" s="325"/>
      <c r="E15" s="325"/>
      <c r="F15" s="325"/>
      <c r="G15" s="325"/>
      <c r="H15" s="325"/>
      <c r="I15" s="325"/>
      <c r="J15" s="325"/>
      <c r="K15" s="325"/>
      <c r="L15" s="325"/>
      <c r="M15" s="325"/>
      <c r="N15" s="326"/>
    </row>
    <row r="16" spans="1:14" s="227" customFormat="1" ht="12.5" x14ac:dyDescent="0.25">
      <c r="A16" s="82"/>
      <c r="B16" s="82"/>
      <c r="C16" s="82"/>
      <c r="D16" s="82"/>
      <c r="E16" s="82"/>
      <c r="F16" s="82"/>
      <c r="G16" s="82"/>
      <c r="H16" s="82"/>
      <c r="I16" s="82"/>
      <c r="J16" s="82"/>
      <c r="K16" s="82"/>
      <c r="L16" s="82"/>
      <c r="M16" s="82"/>
      <c r="N16" s="82"/>
    </row>
    <row r="17" spans="1:14" s="227" customFormat="1" ht="12.75" customHeight="1" x14ac:dyDescent="0.25">
      <c r="A17" s="81" t="s">
        <v>39</v>
      </c>
      <c r="B17" s="80"/>
      <c r="C17" s="80"/>
      <c r="D17" s="80"/>
      <c r="E17" s="80"/>
      <c r="F17" s="80"/>
      <c r="G17" s="80"/>
      <c r="H17" s="80"/>
      <c r="I17" s="80"/>
      <c r="J17" s="80"/>
      <c r="K17" s="80"/>
      <c r="L17" s="80"/>
      <c r="M17" s="80"/>
      <c r="N17" s="79"/>
    </row>
    <row r="18" spans="1:14" s="227" customFormat="1" ht="12.75" customHeight="1" x14ac:dyDescent="0.25">
      <c r="A18" s="66" t="s">
        <v>40</v>
      </c>
      <c r="B18" s="65"/>
      <c r="C18" s="64"/>
      <c r="D18" s="63" t="s">
        <v>41</v>
      </c>
      <c r="E18" s="62"/>
      <c r="F18" s="62"/>
      <c r="G18" s="62"/>
      <c r="H18" s="62"/>
      <c r="I18" s="62"/>
      <c r="J18" s="62"/>
      <c r="K18" s="62"/>
      <c r="L18" s="62"/>
      <c r="M18" s="62"/>
      <c r="N18" s="61"/>
    </row>
    <row r="19" spans="1:14" s="227" customFormat="1" ht="13" x14ac:dyDescent="0.25">
      <c r="A19" s="60"/>
      <c r="B19" s="59"/>
      <c r="C19" s="58"/>
      <c r="D19" s="57" t="s">
        <v>42</v>
      </c>
      <c r="E19" s="56"/>
      <c r="F19" s="56"/>
      <c r="G19" s="56"/>
      <c r="H19" s="56"/>
      <c r="I19" s="56"/>
      <c r="J19" s="56"/>
      <c r="K19" s="56"/>
      <c r="L19" s="56"/>
      <c r="M19" s="56"/>
      <c r="N19" s="55"/>
    </row>
    <row r="20" spans="1:14" s="227" customFormat="1" ht="12.75" customHeight="1" x14ac:dyDescent="0.25">
      <c r="A20" s="74" t="s">
        <v>43</v>
      </c>
      <c r="B20" s="73"/>
      <c r="C20" s="72"/>
      <c r="D20" s="44" t="s">
        <v>44</v>
      </c>
      <c r="E20" s="43"/>
      <c r="F20" s="43"/>
      <c r="G20" s="43"/>
      <c r="H20" s="43"/>
      <c r="I20" s="43"/>
      <c r="J20" s="43"/>
      <c r="K20" s="43"/>
      <c r="L20" s="43"/>
      <c r="M20" s="43"/>
      <c r="N20" s="42"/>
    </row>
    <row r="21" spans="1:14" ht="12.75" customHeight="1" x14ac:dyDescent="0.35">
      <c r="A21" s="66" t="s">
        <v>45</v>
      </c>
      <c r="B21" s="65"/>
      <c r="C21" s="64"/>
      <c r="D21" s="63" t="s">
        <v>46</v>
      </c>
      <c r="E21" s="62"/>
      <c r="F21" s="62"/>
      <c r="G21" s="62"/>
      <c r="H21" s="62"/>
      <c r="I21" s="62"/>
      <c r="J21" s="62"/>
      <c r="K21" s="62"/>
      <c r="L21" s="62"/>
      <c r="M21" s="62"/>
      <c r="N21" s="61"/>
    </row>
    <row r="22" spans="1:14" s="227" customFormat="1" ht="12.75" customHeight="1" x14ac:dyDescent="0.25">
      <c r="A22" s="66" t="s">
        <v>47</v>
      </c>
      <c r="B22" s="65"/>
      <c r="C22" s="64"/>
      <c r="D22" s="327" t="s">
        <v>48</v>
      </c>
      <c r="E22" s="328"/>
      <c r="F22" s="328"/>
      <c r="G22" s="328"/>
      <c r="H22" s="328"/>
      <c r="I22" s="328"/>
      <c r="J22" s="328"/>
      <c r="K22" s="328"/>
      <c r="L22" s="328"/>
      <c r="M22" s="328"/>
      <c r="N22" s="329"/>
    </row>
    <row r="23" spans="1:14" s="227" customFormat="1" ht="13" x14ac:dyDescent="0.25">
      <c r="A23" s="71"/>
      <c r="B23" s="50"/>
      <c r="C23" s="70"/>
      <c r="D23" s="330"/>
      <c r="E23" s="331"/>
      <c r="F23" s="331"/>
      <c r="G23" s="331"/>
      <c r="H23" s="331"/>
      <c r="I23" s="331"/>
      <c r="J23" s="331"/>
      <c r="K23" s="331"/>
      <c r="L23" s="331"/>
      <c r="M23" s="331"/>
      <c r="N23" s="332"/>
    </row>
    <row r="24" spans="1:14" s="227" customFormat="1" ht="12.75" customHeight="1" x14ac:dyDescent="0.25">
      <c r="A24" s="47" t="s">
        <v>49</v>
      </c>
      <c r="B24" s="46"/>
      <c r="C24" s="78"/>
      <c r="D24" s="77" t="s">
        <v>50</v>
      </c>
      <c r="E24" s="76"/>
      <c r="F24" s="76"/>
      <c r="G24" s="76"/>
      <c r="H24" s="76"/>
      <c r="I24" s="76"/>
      <c r="J24" s="76"/>
      <c r="K24" s="76"/>
      <c r="L24" s="76"/>
      <c r="M24" s="76"/>
      <c r="N24" s="75"/>
    </row>
    <row r="25" spans="1:14" ht="12.75" customHeight="1" x14ac:dyDescent="0.35">
      <c r="A25" s="71" t="s">
        <v>51</v>
      </c>
      <c r="B25" s="50"/>
      <c r="C25" s="70"/>
      <c r="D25" s="69" t="s">
        <v>52</v>
      </c>
      <c r="E25" s="68"/>
      <c r="F25" s="68"/>
      <c r="G25" s="68"/>
      <c r="H25" s="68"/>
      <c r="I25" s="68"/>
      <c r="J25" s="68"/>
      <c r="K25" s="68"/>
      <c r="L25" s="68"/>
      <c r="M25" s="68"/>
      <c r="N25" s="67"/>
    </row>
    <row r="26" spans="1:14" ht="14.5" x14ac:dyDescent="0.35">
      <c r="A26" s="60"/>
      <c r="B26" s="59"/>
      <c r="C26" s="58"/>
      <c r="D26" s="57" t="s">
        <v>53</v>
      </c>
      <c r="E26" s="56"/>
      <c r="F26" s="56"/>
      <c r="G26" s="56"/>
      <c r="H26" s="56"/>
      <c r="I26" s="56"/>
      <c r="J26" s="56"/>
      <c r="K26" s="56"/>
      <c r="L26" s="56"/>
      <c r="M26" s="56"/>
      <c r="N26" s="55"/>
    </row>
    <row r="27" spans="1:14" ht="12.75" customHeight="1" x14ac:dyDescent="0.35">
      <c r="A27" s="66" t="s">
        <v>54</v>
      </c>
      <c r="B27" s="65"/>
      <c r="C27" s="64"/>
      <c r="D27" s="63" t="s">
        <v>55</v>
      </c>
      <c r="E27" s="62"/>
      <c r="F27" s="62"/>
      <c r="G27" s="62"/>
      <c r="H27" s="62"/>
      <c r="I27" s="62"/>
      <c r="J27" s="62"/>
      <c r="K27" s="62"/>
      <c r="L27" s="62"/>
      <c r="M27" s="62"/>
      <c r="N27" s="61"/>
    </row>
    <row r="28" spans="1:14" ht="14.5" x14ac:dyDescent="0.35">
      <c r="A28" s="60"/>
      <c r="B28" s="59"/>
      <c r="C28" s="58"/>
      <c r="D28" s="57" t="s">
        <v>56</v>
      </c>
      <c r="E28" s="56"/>
      <c r="F28" s="56"/>
      <c r="G28" s="56"/>
      <c r="H28" s="56"/>
      <c r="I28" s="56"/>
      <c r="J28" s="56"/>
      <c r="K28" s="56"/>
      <c r="L28" s="56"/>
      <c r="M28" s="56"/>
      <c r="N28" s="55"/>
    </row>
    <row r="29" spans="1:14" ht="12.75" customHeight="1" x14ac:dyDescent="0.35">
      <c r="A29" s="74" t="s">
        <v>57</v>
      </c>
      <c r="B29" s="73"/>
      <c r="C29" s="72"/>
      <c r="D29" s="44" t="s">
        <v>58</v>
      </c>
      <c r="E29" s="43"/>
      <c r="F29" s="43"/>
      <c r="G29" s="43"/>
      <c r="H29" s="43"/>
      <c r="I29" s="43"/>
      <c r="J29" s="43"/>
      <c r="K29" s="43"/>
      <c r="L29" s="43"/>
      <c r="M29" s="43"/>
      <c r="N29" s="42"/>
    </row>
    <row r="30" spans="1:14" ht="12.75" customHeight="1" x14ac:dyDescent="0.35">
      <c r="A30" s="66" t="s">
        <v>59</v>
      </c>
      <c r="B30" s="65"/>
      <c r="C30" s="64"/>
      <c r="D30" s="63" t="s">
        <v>60</v>
      </c>
      <c r="E30" s="62"/>
      <c r="F30" s="62"/>
      <c r="G30" s="62"/>
      <c r="H30" s="62"/>
      <c r="I30" s="62"/>
      <c r="J30" s="62"/>
      <c r="K30" s="62"/>
      <c r="L30" s="62"/>
      <c r="M30" s="62"/>
      <c r="N30" s="61"/>
    </row>
    <row r="31" spans="1:14" ht="14.5" x14ac:dyDescent="0.35">
      <c r="A31" s="60"/>
      <c r="B31" s="59"/>
      <c r="C31" s="58"/>
      <c r="D31" s="57" t="s">
        <v>61</v>
      </c>
      <c r="E31" s="56"/>
      <c r="F31" s="56"/>
      <c r="G31" s="56"/>
      <c r="H31" s="56"/>
      <c r="I31" s="56"/>
      <c r="J31" s="56"/>
      <c r="K31" s="56"/>
      <c r="L31" s="56"/>
      <c r="M31" s="56"/>
      <c r="N31" s="55"/>
    </row>
    <row r="32" spans="1:14" ht="12.75" customHeight="1" x14ac:dyDescent="0.35">
      <c r="A32" s="66" t="s">
        <v>62</v>
      </c>
      <c r="B32" s="65"/>
      <c r="C32" s="64"/>
      <c r="D32" s="63" t="s">
        <v>63</v>
      </c>
      <c r="E32" s="62"/>
      <c r="F32" s="62"/>
      <c r="G32" s="62"/>
      <c r="H32" s="62"/>
      <c r="I32" s="62"/>
      <c r="J32" s="62"/>
      <c r="K32" s="62"/>
      <c r="L32" s="62"/>
      <c r="M32" s="62"/>
      <c r="N32" s="61"/>
    </row>
    <row r="33" spans="1:14" ht="14.5" x14ac:dyDescent="0.35">
      <c r="A33" s="71"/>
      <c r="B33" s="50"/>
      <c r="C33" s="70"/>
      <c r="D33" s="69" t="s">
        <v>64</v>
      </c>
      <c r="E33" s="68"/>
      <c r="F33" s="68"/>
      <c r="G33" s="68"/>
      <c r="H33" s="68"/>
      <c r="I33" s="68"/>
      <c r="J33" s="68"/>
      <c r="K33" s="68"/>
      <c r="L33" s="68"/>
      <c r="M33" s="68"/>
      <c r="N33" s="67"/>
    </row>
    <row r="34" spans="1:14" ht="14.5" x14ac:dyDescent="0.35">
      <c r="A34" s="71"/>
      <c r="B34" s="50"/>
      <c r="C34" s="70"/>
      <c r="D34" s="69" t="s">
        <v>65</v>
      </c>
      <c r="E34" s="68"/>
      <c r="F34" s="68"/>
      <c r="G34" s="68"/>
      <c r="H34" s="68"/>
      <c r="I34" s="68"/>
      <c r="J34" s="68"/>
      <c r="K34" s="68"/>
      <c r="L34" s="68"/>
      <c r="M34" s="68"/>
      <c r="N34" s="67"/>
    </row>
    <row r="35" spans="1:14" ht="14.5" x14ac:dyDescent="0.35">
      <c r="A35" s="71"/>
      <c r="B35" s="50"/>
      <c r="C35" s="70"/>
      <c r="D35" s="69" t="s">
        <v>66</v>
      </c>
      <c r="E35" s="68"/>
      <c r="F35" s="68"/>
      <c r="G35" s="68"/>
      <c r="H35" s="68"/>
      <c r="I35" s="68"/>
      <c r="J35" s="68"/>
      <c r="K35" s="68"/>
      <c r="L35" s="68"/>
      <c r="M35" s="68"/>
      <c r="N35" s="67"/>
    </row>
    <row r="36" spans="1:14" ht="14.5" x14ac:dyDescent="0.35">
      <c r="A36" s="60"/>
      <c r="B36" s="59"/>
      <c r="C36" s="58"/>
      <c r="D36" s="57" t="s">
        <v>67</v>
      </c>
      <c r="E36" s="56"/>
      <c r="F36" s="56"/>
      <c r="G36" s="56"/>
      <c r="H36" s="56"/>
      <c r="I36" s="56"/>
      <c r="J36" s="56"/>
      <c r="K36" s="56"/>
      <c r="L36" s="56"/>
      <c r="M36" s="56"/>
      <c r="N36" s="55"/>
    </row>
    <row r="37" spans="1:14" ht="12.75" customHeight="1" x14ac:dyDescent="0.35">
      <c r="A37" s="66" t="s">
        <v>68</v>
      </c>
      <c r="B37" s="65"/>
      <c r="C37" s="64"/>
      <c r="D37" s="63" t="s">
        <v>69</v>
      </c>
      <c r="E37" s="62"/>
      <c r="F37" s="62"/>
      <c r="G37" s="62"/>
      <c r="H37" s="62"/>
      <c r="I37" s="62"/>
      <c r="J37" s="62"/>
      <c r="K37" s="62"/>
      <c r="L37" s="62"/>
      <c r="M37" s="62"/>
      <c r="N37" s="61"/>
    </row>
    <row r="38" spans="1:14" ht="14.5" x14ac:dyDescent="0.35">
      <c r="A38" s="60"/>
      <c r="B38" s="59"/>
      <c r="C38" s="58"/>
      <c r="D38" s="57" t="s">
        <v>70</v>
      </c>
      <c r="E38" s="56"/>
      <c r="F38" s="56"/>
      <c r="G38" s="56"/>
      <c r="H38" s="56"/>
      <c r="I38" s="56"/>
      <c r="J38" s="56"/>
      <c r="K38" s="56"/>
      <c r="L38" s="56"/>
      <c r="M38" s="56"/>
      <c r="N38" s="55"/>
    </row>
    <row r="39" spans="1:14" ht="14.5" x14ac:dyDescent="0.35">
      <c r="A39" s="54" t="s">
        <v>71</v>
      </c>
      <c r="B39" s="53"/>
      <c r="C39" s="52"/>
      <c r="D39" s="312" t="s">
        <v>72</v>
      </c>
      <c r="E39" s="313"/>
      <c r="F39" s="313"/>
      <c r="G39" s="313"/>
      <c r="H39" s="313"/>
      <c r="I39" s="313"/>
      <c r="J39" s="313"/>
      <c r="K39" s="313"/>
      <c r="L39" s="313"/>
      <c r="M39" s="313"/>
      <c r="N39" s="314"/>
    </row>
    <row r="40" spans="1:14" ht="23.25" customHeight="1" x14ac:dyDescent="0.35">
      <c r="A40" s="51"/>
      <c r="B40" s="50"/>
      <c r="C40" s="49"/>
      <c r="D40" s="333"/>
      <c r="E40" s="334"/>
      <c r="F40" s="334"/>
      <c r="G40" s="334"/>
      <c r="H40" s="334"/>
      <c r="I40" s="334"/>
      <c r="J40" s="334"/>
      <c r="K40" s="334"/>
      <c r="L40" s="334"/>
      <c r="M40" s="334"/>
      <c r="N40" s="335"/>
    </row>
    <row r="41" spans="1:14" ht="12.75" customHeight="1" x14ac:dyDescent="0.35">
      <c r="A41" s="48" t="s">
        <v>73</v>
      </c>
      <c r="B41" s="46"/>
      <c r="C41" s="45"/>
      <c r="D41" s="44" t="s">
        <v>74</v>
      </c>
      <c r="E41" s="43"/>
      <c r="F41" s="43"/>
      <c r="G41" s="43"/>
      <c r="H41" s="43"/>
      <c r="I41" s="43"/>
      <c r="J41" s="43"/>
      <c r="K41" s="43"/>
      <c r="L41" s="43"/>
      <c r="M41" s="43"/>
      <c r="N41" s="42"/>
    </row>
    <row r="42" spans="1:14" ht="12.75" customHeight="1" x14ac:dyDescent="0.35">
      <c r="A42" s="47" t="s">
        <v>75</v>
      </c>
      <c r="B42" s="46"/>
      <c r="C42" s="45"/>
      <c r="D42" s="44" t="s">
        <v>76</v>
      </c>
      <c r="E42" s="43"/>
      <c r="F42" s="43"/>
      <c r="G42" s="43"/>
      <c r="H42" s="43"/>
      <c r="I42" s="43"/>
      <c r="J42" s="43"/>
      <c r="K42" s="43"/>
      <c r="L42" s="43"/>
      <c r="M42" s="43"/>
      <c r="N42" s="42"/>
    </row>
    <row r="43" spans="1:14" ht="12.75" customHeight="1" x14ac:dyDescent="0.35">
      <c r="A43" s="306" t="s">
        <v>77</v>
      </c>
      <c r="B43" s="307"/>
      <c r="C43" s="308"/>
      <c r="D43" s="312" t="s">
        <v>78</v>
      </c>
      <c r="E43" s="313"/>
      <c r="F43" s="313"/>
      <c r="G43" s="313"/>
      <c r="H43" s="313"/>
      <c r="I43" s="313"/>
      <c r="J43" s="313"/>
      <c r="K43" s="313"/>
      <c r="L43" s="313"/>
      <c r="M43" s="313"/>
      <c r="N43" s="314"/>
    </row>
    <row r="44" spans="1:14" ht="12.75" customHeight="1" x14ac:dyDescent="0.35">
      <c r="A44" s="309"/>
      <c r="B44" s="310"/>
      <c r="C44" s="311"/>
      <c r="D44" s="315"/>
      <c r="E44" s="316"/>
      <c r="F44" s="316"/>
      <c r="G44" s="316"/>
      <c r="H44" s="316"/>
      <c r="I44" s="316"/>
      <c r="J44" s="316"/>
      <c r="K44" s="316"/>
      <c r="L44" s="316"/>
      <c r="M44" s="316"/>
      <c r="N44" s="317"/>
    </row>
    <row r="45" spans="1:14" ht="12.75" customHeight="1" x14ac:dyDescent="0.35">
      <c r="A45" s="306" t="s">
        <v>79</v>
      </c>
      <c r="B45" s="307"/>
      <c r="C45" s="308"/>
      <c r="D45" s="312" t="s">
        <v>80</v>
      </c>
      <c r="E45" s="313"/>
      <c r="F45" s="313"/>
      <c r="G45" s="313"/>
      <c r="H45" s="313"/>
      <c r="I45" s="313"/>
      <c r="J45" s="313"/>
      <c r="K45" s="313"/>
      <c r="L45" s="313"/>
      <c r="M45" s="313"/>
      <c r="N45" s="314"/>
    </row>
    <row r="46" spans="1:14" ht="12.75" customHeight="1" x14ac:dyDescent="0.35">
      <c r="A46" s="309"/>
      <c r="B46" s="310"/>
      <c r="C46" s="311"/>
      <c r="D46" s="315"/>
      <c r="E46" s="316"/>
      <c r="F46" s="316"/>
      <c r="G46" s="316"/>
      <c r="H46" s="316"/>
      <c r="I46" s="316"/>
      <c r="J46" s="316"/>
      <c r="K46" s="316"/>
      <c r="L46" s="316"/>
      <c r="M46" s="316"/>
      <c r="N46" s="317"/>
    </row>
    <row r="47" spans="1:14" ht="12.75" customHeight="1" x14ac:dyDescent="0.35">
      <c r="A47" s="196" t="s">
        <v>81</v>
      </c>
      <c r="B47" s="197"/>
      <c r="C47" s="198"/>
      <c r="D47" s="300" t="s">
        <v>82</v>
      </c>
      <c r="E47" s="301"/>
      <c r="F47" s="301"/>
      <c r="G47" s="301"/>
      <c r="H47" s="301"/>
      <c r="I47" s="301"/>
      <c r="J47" s="301"/>
      <c r="K47" s="301"/>
      <c r="L47" s="301"/>
      <c r="M47" s="301"/>
      <c r="N47" s="302"/>
    </row>
    <row r="48" spans="1:14" ht="12.75" customHeight="1" x14ac:dyDescent="0.35">
      <c r="A48" s="199"/>
      <c r="B48" s="200"/>
      <c r="C48" s="201"/>
      <c r="D48" s="303"/>
      <c r="E48" s="304"/>
      <c r="F48" s="304"/>
      <c r="G48" s="304"/>
      <c r="H48" s="304"/>
      <c r="I48" s="304"/>
      <c r="J48" s="304"/>
      <c r="K48" s="304"/>
      <c r="L48" s="304"/>
      <c r="M48" s="304"/>
      <c r="N48" s="305"/>
    </row>
  </sheetData>
  <mergeCells count="8">
    <mergeCell ref="D47:N48"/>
    <mergeCell ref="A45:C46"/>
    <mergeCell ref="D45:N46"/>
    <mergeCell ref="A3:N15"/>
    <mergeCell ref="D22:N23"/>
    <mergeCell ref="D39:N40"/>
    <mergeCell ref="A43:C44"/>
    <mergeCell ref="D43:N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21"/>
  <sheetViews>
    <sheetView zoomScale="90" zoomScaleNormal="90" workbookViewId="0">
      <selection activeCell="M13" sqref="M13"/>
    </sheetView>
  </sheetViews>
  <sheetFormatPr defaultColWidth="18.7265625" defaultRowHeight="12.75" customHeight="1" x14ac:dyDescent="0.35"/>
  <cols>
    <col min="1" max="1" width="22.453125" style="125" customWidth="1"/>
    <col min="2" max="3" width="13" style="125" customWidth="1"/>
    <col min="4" max="5" width="11.453125" style="125" customWidth="1"/>
    <col min="6" max="6" width="13" style="125" customWidth="1"/>
    <col min="7" max="7" width="12.26953125" style="125" customWidth="1"/>
    <col min="8" max="9" width="11.453125" style="125" hidden="1" customWidth="1"/>
    <col min="10" max="11" width="11.453125" style="125" customWidth="1"/>
    <col min="12" max="12" width="5.453125" style="125" customWidth="1"/>
    <col min="13" max="13" width="9.7265625" style="125" customWidth="1"/>
    <col min="14" max="14" width="10.7265625" style="125" customWidth="1"/>
    <col min="15" max="15" width="11" style="125" customWidth="1"/>
    <col min="16" max="16384" width="18.7265625" style="125"/>
  </cols>
  <sheetData>
    <row r="1" spans="1:16" ht="14.5" x14ac:dyDescent="0.35">
      <c r="A1" s="222" t="s">
        <v>83</v>
      </c>
      <c r="B1" s="223"/>
      <c r="C1" s="223"/>
      <c r="D1" s="223"/>
      <c r="E1" s="223"/>
      <c r="F1" s="223"/>
      <c r="G1" s="223"/>
      <c r="H1" s="223"/>
      <c r="I1" s="223"/>
      <c r="J1" s="223"/>
      <c r="K1" s="223"/>
      <c r="L1" s="223"/>
      <c r="M1" s="223"/>
      <c r="N1" s="223"/>
      <c r="O1" s="223"/>
      <c r="P1" s="224"/>
    </row>
    <row r="2" spans="1:16" ht="18" customHeight="1" x14ac:dyDescent="0.35">
      <c r="A2" s="214" t="s">
        <v>84</v>
      </c>
      <c r="B2" s="215"/>
      <c r="C2" s="215"/>
      <c r="D2" s="215"/>
      <c r="E2" s="215"/>
      <c r="F2" s="215"/>
      <c r="G2" s="215"/>
      <c r="H2" s="215"/>
      <c r="I2" s="215"/>
      <c r="J2" s="215"/>
      <c r="K2" s="215"/>
      <c r="L2" s="215"/>
      <c r="M2" s="215"/>
      <c r="N2" s="215"/>
      <c r="O2" s="215"/>
      <c r="P2" s="216"/>
    </row>
    <row r="3" spans="1:16" ht="12.75" customHeight="1" x14ac:dyDescent="0.35">
      <c r="A3" s="217" t="s">
        <v>2658</v>
      </c>
      <c r="B3" s="126"/>
      <c r="C3" s="126"/>
      <c r="D3" s="126"/>
      <c r="E3" s="126"/>
      <c r="F3" s="126"/>
      <c r="G3" s="126"/>
      <c r="H3" s="126"/>
      <c r="I3" s="126"/>
      <c r="J3" s="126"/>
      <c r="K3" s="126"/>
      <c r="L3" s="126"/>
      <c r="M3" s="126"/>
      <c r="N3" s="126"/>
      <c r="O3" s="126"/>
      <c r="P3" s="218"/>
    </row>
    <row r="4" spans="1:16" ht="14.5" x14ac:dyDescent="0.35">
      <c r="A4" s="217"/>
      <c r="B4" s="126"/>
      <c r="C4" s="126"/>
      <c r="D4" s="126"/>
      <c r="E4" s="126"/>
      <c r="F4" s="126"/>
      <c r="G4" s="126"/>
      <c r="H4" s="126"/>
      <c r="I4" s="126"/>
      <c r="J4" s="126"/>
      <c r="K4" s="126"/>
      <c r="L4" s="126"/>
      <c r="M4" s="126"/>
      <c r="N4" s="126"/>
      <c r="O4" s="126"/>
      <c r="P4" s="218"/>
    </row>
    <row r="5" spans="1:16" ht="14.5" x14ac:dyDescent="0.35">
      <c r="A5" s="217" t="s">
        <v>85</v>
      </c>
      <c r="B5" s="126"/>
      <c r="C5" s="126"/>
      <c r="D5" s="126"/>
      <c r="E5" s="126"/>
      <c r="F5" s="126"/>
      <c r="G5" s="126"/>
      <c r="H5" s="126"/>
      <c r="I5" s="126"/>
      <c r="J5" s="126"/>
      <c r="K5" s="126"/>
      <c r="L5" s="126"/>
      <c r="M5" s="126"/>
      <c r="N5" s="126"/>
      <c r="O5" s="126"/>
      <c r="P5" s="218"/>
    </row>
    <row r="6" spans="1:16" ht="14.5" x14ac:dyDescent="0.35">
      <c r="A6" s="217" t="s">
        <v>86</v>
      </c>
      <c r="B6" s="126"/>
      <c r="C6" s="126"/>
      <c r="D6" s="126"/>
      <c r="E6" s="126"/>
      <c r="F6" s="126"/>
      <c r="G6" s="126"/>
      <c r="H6" s="126"/>
      <c r="I6" s="126"/>
      <c r="J6" s="126"/>
      <c r="K6" s="126"/>
      <c r="L6" s="126"/>
      <c r="M6" s="126"/>
      <c r="N6" s="126"/>
      <c r="O6" s="126"/>
      <c r="P6" s="218"/>
    </row>
    <row r="7" spans="1:16" ht="14.5" x14ac:dyDescent="0.35">
      <c r="A7" s="219"/>
      <c r="B7" s="220"/>
      <c r="C7" s="220"/>
      <c r="D7" s="220"/>
      <c r="E7" s="220"/>
      <c r="F7" s="220"/>
      <c r="G7" s="220"/>
      <c r="H7" s="220"/>
      <c r="I7" s="220"/>
      <c r="J7" s="220"/>
      <c r="K7" s="220"/>
      <c r="L7" s="220"/>
      <c r="M7" s="220"/>
      <c r="N7" s="220"/>
      <c r="O7" s="220"/>
      <c r="P7" s="221"/>
    </row>
    <row r="8" spans="1:16" ht="12.75" customHeight="1" x14ac:dyDescent="0.35">
      <c r="A8" s="127"/>
      <c r="B8" s="128"/>
      <c r="C8" s="128"/>
      <c r="D8" s="128"/>
      <c r="E8" s="128"/>
      <c r="F8" s="128"/>
      <c r="G8" s="128"/>
      <c r="H8" s="128"/>
      <c r="I8" s="128"/>
      <c r="J8" s="128"/>
      <c r="K8" s="128"/>
      <c r="L8" s="128"/>
      <c r="M8" s="128"/>
      <c r="N8" s="128"/>
      <c r="O8" s="128"/>
      <c r="P8" s="216"/>
    </row>
    <row r="9" spans="1:16" ht="14.5" x14ac:dyDescent="0.35">
      <c r="A9" s="129"/>
      <c r="B9" s="130" t="s">
        <v>87</v>
      </c>
      <c r="C9" s="131"/>
      <c r="D9" s="131"/>
      <c r="E9" s="131"/>
      <c r="F9" s="131"/>
      <c r="G9" s="132"/>
      <c r="P9" s="218"/>
    </row>
    <row r="10" spans="1:16" ht="12.75" customHeight="1" x14ac:dyDescent="0.35">
      <c r="A10" s="129"/>
      <c r="B10" s="133" t="s">
        <v>2659</v>
      </c>
      <c r="C10" s="134"/>
      <c r="D10" s="134"/>
      <c r="E10" s="134"/>
      <c r="F10" s="134"/>
      <c r="G10" s="135"/>
      <c r="P10" s="218"/>
    </row>
    <row r="11" spans="1:16" ht="14.5" x14ac:dyDescent="0.35">
      <c r="A11" s="336" t="s">
        <v>88</v>
      </c>
      <c r="B11" s="137" t="s">
        <v>89</v>
      </c>
      <c r="C11" s="138"/>
      <c r="D11" s="139"/>
      <c r="E11" s="139"/>
      <c r="F11" s="139"/>
      <c r="G11" s="140"/>
      <c r="K11" s="141" t="s">
        <v>90</v>
      </c>
      <c r="L11" s="142"/>
      <c r="M11" s="142"/>
      <c r="N11" s="142"/>
      <c r="O11" s="143"/>
      <c r="P11" s="218"/>
    </row>
    <row r="12" spans="1:16" ht="36" x14ac:dyDescent="0.35">
      <c r="A12" s="336"/>
      <c r="B12" s="144" t="s">
        <v>91</v>
      </c>
      <c r="C12" s="145" t="s">
        <v>92</v>
      </c>
      <c r="D12" s="145" t="s">
        <v>93</v>
      </c>
      <c r="E12" s="145" t="s">
        <v>94</v>
      </c>
      <c r="F12" s="145" t="s">
        <v>95</v>
      </c>
      <c r="G12" s="146" t="s">
        <v>96</v>
      </c>
      <c r="K12" s="147" t="s">
        <v>97</v>
      </c>
      <c r="L12" s="148"/>
      <c r="M12" s="149" t="s">
        <v>98</v>
      </c>
      <c r="N12" s="149" t="s">
        <v>99</v>
      </c>
      <c r="O12" s="150" t="s">
        <v>100</v>
      </c>
      <c r="P12" s="218"/>
    </row>
    <row r="13" spans="1:16" ht="14.5" x14ac:dyDescent="0.35">
      <c r="A13" s="136"/>
      <c r="B13" s="151">
        <f>COUNTIF('Gen Test Cases'!I3:I37,"Pass")+COUNTIF('Oracle 12 RDBMS Test Cases'!J3:J84,"Pass")+COUNTIF('UNIX or Linux Host Test Cases'!J3:J14,"Pass")</f>
        <v>0</v>
      </c>
      <c r="C13" s="152">
        <f>COUNTIF('Gen Test Cases'!I3:I37,"Fail")+COUNTIF('Oracle 12 RDBMS Test Cases'!J3:J84,"Fail")+COUNTIF('UNIX or Linux Host Test Cases'!J3:J14,"Fail")</f>
        <v>0</v>
      </c>
      <c r="D13" s="151">
        <f>COUNTIF('Gen Test Cases'!I3:I37,"Info")+COUNTIF('Oracle 12 RDBMS Test Cases'!J3:J84,"Info")+COUNTIF('UNIX or Linux Host Test Cases'!J3:J14,"Info")</f>
        <v>0</v>
      </c>
      <c r="E13" s="152">
        <f>COUNTIF('Gen Test Cases'!I3:I37,"N/A")+COUNTIF('Oracle 12 RDBMS Test Cases'!J3:J84,"N/A")+COUNTIF('UNIX or Linux Host Test Cases'!J3:J14,"N/A")</f>
        <v>0</v>
      </c>
      <c r="F13" s="151">
        <f>B13+C13</f>
        <v>0</v>
      </c>
      <c r="G13" s="153">
        <f>D25/100</f>
        <v>0</v>
      </c>
      <c r="K13" s="154" t="s">
        <v>101</v>
      </c>
      <c r="L13" s="155"/>
      <c r="M13" s="156">
        <f>COUNTA('Gen Test Cases'!I3:I37)+COUNTA('Oracle 12 RDBMS Test Cases'!J3:J84)+COUNTA('UNIX or Linux Host Test Cases'!J3:J14)</f>
        <v>0</v>
      </c>
      <c r="N13" s="156">
        <f>O13-M13</f>
        <v>110</v>
      </c>
      <c r="O13" s="157">
        <f>COUNTA('Gen Test Cases'!A3:A37)+COUNTA('Oracle 12 RDBMS Test Cases'!A3:A84)+COUNTA('UNIX or Linux Host Test Cases'!A3:A14)</f>
        <v>110</v>
      </c>
      <c r="P13" s="218"/>
    </row>
    <row r="14" spans="1:16" ht="12.75" customHeight="1" x14ac:dyDescent="0.35">
      <c r="A14" s="136"/>
      <c r="B14" s="158"/>
      <c r="K14" s="159"/>
      <c r="L14" s="159"/>
      <c r="M14" s="159"/>
      <c r="N14" s="159"/>
      <c r="O14" s="159"/>
      <c r="P14" s="218"/>
    </row>
    <row r="15" spans="1:16" ht="14.5" x14ac:dyDescent="0.35">
      <c r="A15" s="136"/>
      <c r="B15" s="160" t="s">
        <v>102</v>
      </c>
      <c r="C15" s="161"/>
      <c r="D15" s="161"/>
      <c r="E15" s="161"/>
      <c r="F15" s="161"/>
      <c r="G15" s="162"/>
      <c r="K15" s="159"/>
      <c r="L15" s="159"/>
      <c r="M15" s="159"/>
      <c r="N15" s="159"/>
      <c r="O15" s="159"/>
      <c r="P15" s="218"/>
    </row>
    <row r="16" spans="1:16" ht="15" customHeight="1" x14ac:dyDescent="0.35">
      <c r="A16" s="163"/>
      <c r="B16" s="164" t="s">
        <v>103</v>
      </c>
      <c r="C16" s="164" t="s">
        <v>104</v>
      </c>
      <c r="D16" s="164" t="s">
        <v>105</v>
      </c>
      <c r="E16" s="164" t="s">
        <v>106</v>
      </c>
      <c r="F16" s="164" t="s">
        <v>94</v>
      </c>
      <c r="G16" s="164" t="s">
        <v>107</v>
      </c>
      <c r="H16" s="165" t="s">
        <v>108</v>
      </c>
      <c r="I16" s="165" t="s">
        <v>109</v>
      </c>
      <c r="K16" s="166"/>
      <c r="L16" s="166"/>
      <c r="M16" s="166"/>
      <c r="N16" s="166"/>
      <c r="O16" s="166"/>
      <c r="P16" s="218"/>
    </row>
    <row r="17" spans="1:16" ht="14.5" x14ac:dyDescent="0.35">
      <c r="A17" s="163"/>
      <c r="B17" s="167">
        <v>8</v>
      </c>
      <c r="C17" s="168">
        <f>COUNTIF('Gen Test Cases'!$AA:$AA,$B35)+COUNTIF('Oracle 12 RDBMS Test Cases'!AA:AA,$B35)+COUNTIF('UNIX or Linux Host Test Cases'!AA:AA,$B35)</f>
        <v>0</v>
      </c>
      <c r="D17" s="169">
        <f>COUNTIFS('Gen Test Cases'!$AA:$AA,$B17,'Gen Test Cases'!$I:$I,D$16)+COUNTIFS('Oracle 12 RDBMS Test Cases'!AA:AA,$B17,'Oracle 12 RDBMS Test Cases'!J:J,D$16)+COUNTIFS('UNIX or Linux Host Test Cases'!$AA:$AA,$B17,'UNIX or Linux Host Test Cases'!$J:$J,D$16)</f>
        <v>0</v>
      </c>
      <c r="E17" s="169">
        <f>COUNTIFS('Gen Test Cases'!$AA:$AA,$B17,'Gen Test Cases'!$I:$I,E$16)+COUNTIFS('Oracle 12 RDBMS Test Cases'!AA:AA,$B17,'Oracle 12 RDBMS Test Cases'!J:J,E$16)+COUNTIFS('UNIX or Linux Host Test Cases'!$AA:$AA,$B17,'UNIX or Linux Host Test Cases'!$J:$J,E$16)</f>
        <v>0</v>
      </c>
      <c r="F17" s="169">
        <f>COUNTIFS('Gen Test Cases'!$AA:$AA,$B17,'Gen Test Cases'!$I:$I,F$16)+COUNTIFS('Oracle 12 RDBMS Test Cases'!AA:AA,$B17,'Oracle 12 RDBMS Test Cases'!J:J,F$16)+COUNTIFS('UNIX or Linux Host Test Cases'!$AA:$AA,$B17,'UNIX or Linux Host Test Cases'!$J:$J,F$16)</f>
        <v>0</v>
      </c>
      <c r="G17" s="170">
        <v>1500</v>
      </c>
      <c r="H17" s="125">
        <f t="shared" ref="H17:H22" si="0">(C17-F17)*(G17)</f>
        <v>0</v>
      </c>
      <c r="I17" s="125">
        <f t="shared" ref="I17:I22" si="1">D17*G17</f>
        <v>0</v>
      </c>
      <c r="J17" s="225">
        <f>D13+N13</f>
        <v>110</v>
      </c>
      <c r="K17" s="226" t="str">
        <f>"WARNING: THERE IS AT LEAST ONE TEST CASE WITH"</f>
        <v>WARNING: THERE IS AT LEAST ONE TEST CASE WITH</v>
      </c>
      <c r="P17" s="218"/>
    </row>
    <row r="18" spans="1:16" ht="14.5" x14ac:dyDescent="0.35">
      <c r="A18" s="163"/>
      <c r="B18" s="167">
        <v>7</v>
      </c>
      <c r="C18" s="168">
        <f>COUNTIF('Gen Test Cases'!$AA:$AA,$B36)+COUNTIF('Oracle 12 RDBMS Test Cases'!AA:AA,$B36)+COUNTIF('UNIX or Linux Host Test Cases'!AA:AA,$B36)</f>
        <v>0</v>
      </c>
      <c r="D18" s="169">
        <f>COUNTIFS('Gen Test Cases'!$AA:$AA,$B18,'Gen Test Cases'!$I:$I,D$16)+COUNTIFS('Oracle 12 RDBMS Test Cases'!AA:AA,$B18,'Oracle 12 RDBMS Test Cases'!J:J,D$16)+COUNTIFS('UNIX or Linux Host Test Cases'!$AA:$AA,$B18,'UNIX or Linux Host Test Cases'!$J:$J,D$16)</f>
        <v>0</v>
      </c>
      <c r="E18" s="169">
        <f>COUNTIFS('Gen Test Cases'!$AA:$AA,$B18,'Gen Test Cases'!$I:$I,E$16)+COUNTIFS('Oracle 12 RDBMS Test Cases'!AA:AA,$B18,'Oracle 12 RDBMS Test Cases'!J:J,E$16)+COUNTIFS('UNIX or Linux Host Test Cases'!$AA:$AA,$B18,'UNIX or Linux Host Test Cases'!$J:$J,E$16)</f>
        <v>0</v>
      </c>
      <c r="F18" s="169">
        <f>COUNTIFS('Gen Test Cases'!$AA:$AA,$B18,'Gen Test Cases'!$I:$I,F$16)+COUNTIFS('Oracle 12 RDBMS Test Cases'!AA:AA,$B18,'Oracle 12 RDBMS Test Cases'!J:J,F$16)+COUNTIFS('UNIX or Linux Host Test Cases'!$AA:$AA,$B18,'UNIX or Linux Host Test Cases'!$J:$J,F$16)</f>
        <v>0</v>
      </c>
      <c r="G18" s="170">
        <v>750</v>
      </c>
      <c r="H18" s="125">
        <f t="shared" si="0"/>
        <v>0</v>
      </c>
      <c r="I18" s="125">
        <f t="shared" si="1"/>
        <v>0</v>
      </c>
      <c r="K18" s="226" t="str">
        <f>"AN 'INFO' OR BLANK STATUS (SEE ABOVE)"</f>
        <v>AN 'INFO' OR BLANK STATUS (SEE ABOVE)</v>
      </c>
      <c r="P18" s="218"/>
    </row>
    <row r="19" spans="1:16" ht="14.5" x14ac:dyDescent="0.35">
      <c r="A19" s="163"/>
      <c r="B19" s="167">
        <v>6</v>
      </c>
      <c r="C19" s="168">
        <f>COUNTIF('Gen Test Cases'!$AA:$AA,$B37)+COUNTIF('Oracle 12 RDBMS Test Cases'!AA:AA,$B37)+COUNTIF('UNIX or Linux Host Test Cases'!AA:AA,$B37)</f>
        <v>2</v>
      </c>
      <c r="D19" s="169">
        <f>COUNTIFS('Gen Test Cases'!$AA:$AA,$B19,'Gen Test Cases'!$I:$I,D$16)+COUNTIFS('Oracle 12 RDBMS Test Cases'!AA:AA,$B19,'Oracle 12 RDBMS Test Cases'!J:J,D$16)+COUNTIFS('UNIX or Linux Host Test Cases'!$AA:$AA,$B19,'UNIX or Linux Host Test Cases'!$J:$J,D$16)</f>
        <v>0</v>
      </c>
      <c r="E19" s="169">
        <f>COUNTIFS('Gen Test Cases'!$AA:$AA,$B19,'Gen Test Cases'!$I:$I,E$16)+COUNTIFS('Oracle 12 RDBMS Test Cases'!AA:AA,$B19,'Oracle 12 RDBMS Test Cases'!J:J,E$16)+COUNTIFS('UNIX or Linux Host Test Cases'!$AA:$AA,$B19,'UNIX or Linux Host Test Cases'!$J:$J,E$16)</f>
        <v>0</v>
      </c>
      <c r="F19" s="169">
        <f>COUNTIFS('Gen Test Cases'!$AA:$AA,$B19,'Gen Test Cases'!$I:$I,F$16)+COUNTIFS('Oracle 12 RDBMS Test Cases'!AA:AA,$B19,'Oracle 12 RDBMS Test Cases'!J:J,F$16)+COUNTIFS('UNIX or Linux Host Test Cases'!$AA:$AA,$B19,'UNIX or Linux Host Test Cases'!$J:$J,F$16)</f>
        <v>0</v>
      </c>
      <c r="G19" s="170">
        <v>100</v>
      </c>
      <c r="H19" s="125">
        <f t="shared" si="0"/>
        <v>200</v>
      </c>
      <c r="I19" s="125">
        <f t="shared" si="1"/>
        <v>0</v>
      </c>
      <c r="P19" s="218"/>
    </row>
    <row r="20" spans="1:16" ht="14.5" x14ac:dyDescent="0.35">
      <c r="A20" s="163"/>
      <c r="B20" s="167">
        <v>5</v>
      </c>
      <c r="C20" s="168">
        <f>COUNTIF('Gen Test Cases'!$AA:$AA,$B38)+COUNTIF('Oracle 12 RDBMS Test Cases'!AA:AA,$B38)+COUNTIF('UNIX or Linux Host Test Cases'!AA:AA,$B38)</f>
        <v>3</v>
      </c>
      <c r="D20" s="169">
        <f>COUNTIFS('Gen Test Cases'!$AA:$AA,$B20,'Gen Test Cases'!$I:$I,D$16)+COUNTIFS('Oracle 12 RDBMS Test Cases'!AA:AA,$B20,'Oracle 12 RDBMS Test Cases'!J:J,D$16)+COUNTIFS('UNIX or Linux Host Test Cases'!$AA:$AA,$B20,'UNIX or Linux Host Test Cases'!$J:$J,D$16)</f>
        <v>0</v>
      </c>
      <c r="E20" s="169">
        <f>COUNTIFS('Gen Test Cases'!$AA:$AA,$B20,'Gen Test Cases'!$I:$I,E$16)+COUNTIFS('Oracle 12 RDBMS Test Cases'!AA:AA,$B20,'Oracle 12 RDBMS Test Cases'!J:J,E$16)+COUNTIFS('UNIX or Linux Host Test Cases'!$AA:$AA,$B20,'UNIX or Linux Host Test Cases'!$J:$J,E$16)</f>
        <v>0</v>
      </c>
      <c r="F20" s="169">
        <f>COUNTIFS('Gen Test Cases'!$AA:$AA,$B20,'Gen Test Cases'!$I:$I,F$16)+COUNTIFS('Oracle 12 RDBMS Test Cases'!AA:AA,$B20,'Oracle 12 RDBMS Test Cases'!J:J,F$16)+COUNTIFS('UNIX or Linux Host Test Cases'!$AA:$AA,$B20,'UNIX or Linux Host Test Cases'!$J:$J,F$16)</f>
        <v>0</v>
      </c>
      <c r="G20" s="170">
        <v>50</v>
      </c>
      <c r="H20" s="125">
        <f t="shared" si="0"/>
        <v>150</v>
      </c>
      <c r="I20" s="125">
        <f t="shared" si="1"/>
        <v>0</v>
      </c>
      <c r="P20" s="218"/>
    </row>
    <row r="21" spans="1:16" ht="14.5" x14ac:dyDescent="0.35">
      <c r="A21" s="163"/>
      <c r="B21" s="167">
        <v>4</v>
      </c>
      <c r="C21" s="168">
        <f>COUNTIF('Gen Test Cases'!$AA:$AA,$B39)+COUNTIF('Oracle 12 RDBMS Test Cases'!AA:AA,$B39)+COUNTIF('UNIX or Linux Host Test Cases'!AA:AA,$B39)</f>
        <v>64</v>
      </c>
      <c r="D21" s="169">
        <f>COUNTIFS('Gen Test Cases'!$AA:$AA,$B21,'Gen Test Cases'!$I:$I,D$16)+COUNTIFS('Oracle 12 RDBMS Test Cases'!AA:AA,$B21,'Oracle 12 RDBMS Test Cases'!J:J,D$16)+COUNTIFS('UNIX or Linux Host Test Cases'!$AA:$AA,$B21,'UNIX or Linux Host Test Cases'!$J:$J,D$16)</f>
        <v>0</v>
      </c>
      <c r="E21" s="169">
        <f>COUNTIFS('Gen Test Cases'!$AA:$AA,$B21,'Gen Test Cases'!$I:$I,E$16)+COUNTIFS('Oracle 12 RDBMS Test Cases'!AA:AA,$B21,'Oracle 12 RDBMS Test Cases'!J:J,E$16)+COUNTIFS('UNIX or Linux Host Test Cases'!$AA:$AA,$B21,'UNIX or Linux Host Test Cases'!$J:$J,E$16)</f>
        <v>0</v>
      </c>
      <c r="F21" s="169">
        <f>COUNTIFS('Gen Test Cases'!$AA:$AA,$B21,'Gen Test Cases'!$I:$I,F$16)+COUNTIFS('Oracle 12 RDBMS Test Cases'!AA:AA,$B21,'Oracle 12 RDBMS Test Cases'!J:J,F$16)+COUNTIFS('UNIX or Linux Host Test Cases'!$AA:$AA,$B21,'UNIX or Linux Host Test Cases'!$J:$J,F$16)</f>
        <v>0</v>
      </c>
      <c r="G21" s="170">
        <v>10</v>
      </c>
      <c r="H21" s="125">
        <f t="shared" si="0"/>
        <v>640</v>
      </c>
      <c r="I21" s="125">
        <f t="shared" si="1"/>
        <v>0</v>
      </c>
      <c r="J21" s="225">
        <f>SUMPRODUCT(--ISERROR('Gen Test Cases'!AA3:AA37))+SUMPRODUCT(--ISERROR(#REF!))+SUMPRODUCT(--ISERROR('UNIX or Linux Host Test Cases'!AA3:AA14))</f>
        <v>9</v>
      </c>
      <c r="K21" s="226" t="str">
        <f>"WARNING: THERE IS AT LEAST ONE TEST CASE WITH"</f>
        <v>WARNING: THERE IS AT LEAST ONE TEST CASE WITH</v>
      </c>
      <c r="P21" s="218"/>
    </row>
    <row r="22" spans="1:16" ht="12.75" customHeight="1" x14ac:dyDescent="0.35">
      <c r="A22" s="163"/>
      <c r="B22" s="167">
        <v>3</v>
      </c>
      <c r="C22" s="168">
        <f>COUNTIF('Gen Test Cases'!$AA:$AA,$B40)+COUNTIF('Oracle 12 RDBMS Test Cases'!AA:AA,$B40)+COUNTIF('UNIX or Linux Host Test Cases'!AA:AA,$B40)</f>
        <v>25</v>
      </c>
      <c r="D22" s="169">
        <f>COUNTIFS('Gen Test Cases'!$AA:$AA,$B22,'Gen Test Cases'!$I:$I,D$16)+COUNTIFS('Oracle 12 RDBMS Test Cases'!AA:AA,$B22,'Oracle 12 RDBMS Test Cases'!J:J,D$16)+COUNTIFS('UNIX or Linux Host Test Cases'!$AA:$AA,$B22,'UNIX or Linux Host Test Cases'!$J:$J,D$16)</f>
        <v>0</v>
      </c>
      <c r="E22" s="169">
        <f>COUNTIFS('Gen Test Cases'!$AA:$AA,$B22,'Gen Test Cases'!$I:$I,E$16)+COUNTIFS('Oracle 12 RDBMS Test Cases'!AA:AA,$B22,'Oracle 12 RDBMS Test Cases'!J:J,E$16)+COUNTIFS('UNIX or Linux Host Test Cases'!$AA:$AA,$B22,'UNIX or Linux Host Test Cases'!$J:$J,E$16)</f>
        <v>0</v>
      </c>
      <c r="F22" s="169">
        <f>COUNTIFS('Gen Test Cases'!$AA:$AA,$B22,'Gen Test Cases'!$I:$I,F$16)+COUNTIFS('Oracle 12 RDBMS Test Cases'!AA:AA,$B22,'Oracle 12 RDBMS Test Cases'!J:J,F$16)+COUNTIFS('UNIX or Linux Host Test Cases'!$AA:$AA,$B22,'UNIX or Linux Host Test Cases'!$J:$J,F$16)</f>
        <v>0</v>
      </c>
      <c r="G22" s="170">
        <v>5</v>
      </c>
      <c r="H22" s="125">
        <f t="shared" si="0"/>
        <v>125</v>
      </c>
      <c r="I22" s="125">
        <f t="shared" si="1"/>
        <v>0</v>
      </c>
      <c r="J22" s="171"/>
      <c r="K22" s="226" t="str">
        <f>"MULTIPLE OR INVALID ISSUE CODES (SEE TEST CASES TABS)"</f>
        <v>MULTIPLE OR INVALID ISSUE CODES (SEE TEST CASES TABS)</v>
      </c>
      <c r="P22" s="218"/>
    </row>
    <row r="23" spans="1:16" ht="14.5" x14ac:dyDescent="0.35">
      <c r="A23" s="163"/>
      <c r="B23" s="167">
        <v>2</v>
      </c>
      <c r="C23" s="168">
        <f>COUNTIF('Gen Test Cases'!$AA:$AA,$B41)+COUNTIF('Oracle 12 RDBMS Test Cases'!AA:AA,$B41)+COUNTIF('UNIX or Linux Host Test Cases'!AA:AA,$B41)</f>
        <v>3</v>
      </c>
      <c r="D23" s="169">
        <f>COUNTIFS('Gen Test Cases'!$AA:$AA,$B23,'Gen Test Cases'!$I:$I,D$16)+COUNTIFS('Oracle 12 RDBMS Test Cases'!AA:AA,$B23,'Oracle 12 RDBMS Test Cases'!J:J,D$16)+COUNTIFS('UNIX or Linux Host Test Cases'!$AA:$AA,$B23,'UNIX or Linux Host Test Cases'!$J:$J,D$16)</f>
        <v>0</v>
      </c>
      <c r="E23" s="169">
        <f>COUNTIFS('Gen Test Cases'!$AA:$AA,$B23,'Gen Test Cases'!$I:$I,E$16)+COUNTIFS('Oracle 12 RDBMS Test Cases'!AA:AA,$B23,'Oracle 12 RDBMS Test Cases'!J:J,E$16)+COUNTIFS('UNIX or Linux Host Test Cases'!$AA:$AA,$B23,'UNIX or Linux Host Test Cases'!$J:$J,E$16)</f>
        <v>0</v>
      </c>
      <c r="F23" s="169">
        <f>COUNTIFS('Gen Test Cases'!$AA:$AA,$B23,'Gen Test Cases'!$I:$I,F$16)+COUNTIFS('Oracle 12 RDBMS Test Cases'!AA:AA,$B23,'Oracle 12 RDBMS Test Cases'!J:J,F$16)+COUNTIFS('UNIX or Linux Host Test Cases'!$AA:$AA,$B23,'UNIX or Linux Host Test Cases'!$J:$J,F$16)</f>
        <v>0</v>
      </c>
      <c r="G23" s="170">
        <v>2</v>
      </c>
      <c r="H23" s="125">
        <f>(C23-F23)*(G23)</f>
        <v>6</v>
      </c>
      <c r="I23" s="125">
        <f>D23*G23</f>
        <v>0</v>
      </c>
      <c r="P23" s="218"/>
    </row>
    <row r="24" spans="1:16" ht="15" customHeight="1" x14ac:dyDescent="0.35">
      <c r="A24" s="163"/>
      <c r="B24" s="167">
        <v>1</v>
      </c>
      <c r="C24" s="168">
        <f>COUNTIF('Gen Test Cases'!$AA:$AA,$B42)+COUNTIF('Oracle 12 RDBMS Test Cases'!AA:AA,$B42)+COUNTIF('UNIX or Linux Host Test Cases'!AA:AA,$B42)</f>
        <v>3</v>
      </c>
      <c r="D24" s="169">
        <f>COUNTIFS('Gen Test Cases'!$AA:$AA,$B24,'Gen Test Cases'!$I:$I,D$16)+COUNTIFS('Oracle 12 RDBMS Test Cases'!AA:AA,$B24,'Oracle 12 RDBMS Test Cases'!J:J,D$16)+COUNTIFS('UNIX or Linux Host Test Cases'!$AA:$AA,$B24,'UNIX or Linux Host Test Cases'!$J:$J,D$16)</f>
        <v>0</v>
      </c>
      <c r="E24" s="169">
        <f>COUNTIFS('Gen Test Cases'!$AA:$AA,$B24,'Gen Test Cases'!$I:$I,E$16)+COUNTIFS('Oracle 12 RDBMS Test Cases'!AA:AA,$B24,'Oracle 12 RDBMS Test Cases'!J:J,E$16)+COUNTIFS('UNIX or Linux Host Test Cases'!$AA:$AA,$B24,'UNIX or Linux Host Test Cases'!$J:$J,E$16)</f>
        <v>0</v>
      </c>
      <c r="F24" s="169">
        <f>COUNTIFS('Gen Test Cases'!$AA:$AA,$B24,'Gen Test Cases'!$I:$I,F$16)+COUNTIFS('Oracle 12 RDBMS Test Cases'!AA:AA,$B24,'Oracle 12 RDBMS Test Cases'!J:J,F$16)+COUNTIFS('UNIX or Linux Host Test Cases'!$AA:$AA,$B24,'UNIX or Linux Host Test Cases'!$J:$J,F$16)</f>
        <v>0</v>
      </c>
      <c r="G24" s="170">
        <v>1</v>
      </c>
      <c r="H24" s="125">
        <f>(C24-F24)*(G24)</f>
        <v>3</v>
      </c>
      <c r="I24" s="125">
        <f>D24*G24</f>
        <v>0</v>
      </c>
      <c r="P24" s="218"/>
    </row>
    <row r="25" spans="1:16" ht="23.25" hidden="1" customHeight="1" x14ac:dyDescent="0.35">
      <c r="A25" s="163"/>
      <c r="B25" s="172" t="s">
        <v>110</v>
      </c>
      <c r="C25" s="173"/>
      <c r="D25" s="174">
        <f>SUM(I17:I24)/SUM(H17:H24)*100</f>
        <v>0</v>
      </c>
      <c r="E25" s="179"/>
      <c r="F25" s="179"/>
      <c r="G25" s="179"/>
      <c r="P25" s="218"/>
    </row>
    <row r="26" spans="1:16" ht="8.15" customHeight="1" x14ac:dyDescent="0.35">
      <c r="A26" s="175"/>
      <c r="B26" s="176"/>
      <c r="C26" s="176"/>
      <c r="D26" s="176"/>
      <c r="E26" s="176"/>
      <c r="F26" s="176"/>
      <c r="G26" s="176"/>
      <c r="H26" s="176"/>
      <c r="I26" s="176"/>
      <c r="J26" s="176"/>
      <c r="K26" s="177"/>
      <c r="L26" s="177"/>
      <c r="M26" s="177"/>
      <c r="N26" s="177"/>
      <c r="O26" s="177"/>
      <c r="P26" s="221"/>
    </row>
    <row r="27" spans="1:16" ht="12.75" customHeight="1" x14ac:dyDescent="0.35">
      <c r="A27" s="127"/>
      <c r="B27" s="128"/>
      <c r="C27" s="128"/>
      <c r="D27" s="128"/>
      <c r="E27" s="128"/>
      <c r="F27" s="128"/>
      <c r="G27" s="128"/>
      <c r="H27" s="128"/>
      <c r="I27" s="128"/>
      <c r="J27" s="128"/>
      <c r="K27" s="128"/>
      <c r="L27" s="128"/>
      <c r="M27" s="128"/>
      <c r="N27" s="128"/>
      <c r="O27" s="128"/>
      <c r="P27" s="216"/>
    </row>
    <row r="28" spans="1:16" ht="12.75" customHeight="1" x14ac:dyDescent="0.35">
      <c r="A28" s="129"/>
      <c r="B28" s="130" t="s">
        <v>111</v>
      </c>
      <c r="C28" s="131"/>
      <c r="D28" s="131"/>
      <c r="E28" s="131"/>
      <c r="F28" s="131"/>
      <c r="G28" s="132"/>
      <c r="H28" s="179"/>
      <c r="I28" s="179"/>
      <c r="J28" s="179"/>
      <c r="K28" s="179"/>
      <c r="L28" s="179"/>
      <c r="M28" s="179"/>
      <c r="N28" s="179"/>
      <c r="O28" s="179"/>
      <c r="P28" s="218"/>
    </row>
    <row r="29" spans="1:16" ht="12.75" customHeight="1" x14ac:dyDescent="0.35">
      <c r="A29" s="129"/>
      <c r="B29" s="133" t="s">
        <v>2660</v>
      </c>
      <c r="C29" s="134"/>
      <c r="D29" s="134"/>
      <c r="E29" s="134"/>
      <c r="F29" s="134"/>
      <c r="G29" s="135"/>
      <c r="H29" s="179"/>
      <c r="I29" s="179"/>
      <c r="J29" s="179"/>
      <c r="K29" s="179"/>
      <c r="L29" s="179"/>
      <c r="M29" s="179"/>
      <c r="N29" s="179"/>
      <c r="O29" s="179"/>
      <c r="P29" s="218"/>
    </row>
    <row r="30" spans="1:16" ht="14.5" x14ac:dyDescent="0.35">
      <c r="A30" s="336" t="s">
        <v>112</v>
      </c>
      <c r="B30" s="137" t="s">
        <v>89</v>
      </c>
      <c r="C30" s="138"/>
      <c r="D30" s="139"/>
      <c r="E30" s="139"/>
      <c r="F30" s="139"/>
      <c r="G30" s="140"/>
      <c r="H30" s="179"/>
      <c r="I30" s="179"/>
      <c r="J30" s="179"/>
      <c r="K30" s="141" t="s">
        <v>90</v>
      </c>
      <c r="L30" s="142"/>
      <c r="M30" s="142"/>
      <c r="N30" s="142"/>
      <c r="O30" s="143"/>
      <c r="P30" s="218"/>
    </row>
    <row r="31" spans="1:16" ht="36" x14ac:dyDescent="0.35">
      <c r="A31" s="336"/>
      <c r="B31" s="144" t="s">
        <v>91</v>
      </c>
      <c r="C31" s="145" t="s">
        <v>92</v>
      </c>
      <c r="D31" s="145" t="s">
        <v>93</v>
      </c>
      <c r="E31" s="145" t="s">
        <v>94</v>
      </c>
      <c r="F31" s="145" t="s">
        <v>95</v>
      </c>
      <c r="G31" s="146" t="s">
        <v>96</v>
      </c>
      <c r="H31" s="179"/>
      <c r="I31" s="179"/>
      <c r="J31" s="179"/>
      <c r="K31" s="147" t="s">
        <v>97</v>
      </c>
      <c r="L31" s="148"/>
      <c r="M31" s="149" t="s">
        <v>98</v>
      </c>
      <c r="N31" s="149" t="s">
        <v>99</v>
      </c>
      <c r="O31" s="150" t="s">
        <v>100</v>
      </c>
      <c r="P31" s="218"/>
    </row>
    <row r="32" spans="1:16" ht="14.5" x14ac:dyDescent="0.35">
      <c r="A32" s="136"/>
      <c r="B32" s="151">
        <f>COUNTIF('Gen Test Cases'!I3:I37,"Pass")+COUNTIF('Oracle 12 RDBMS Test Cases'!J3:J84,"Pass")+COUNTIF('Windows Host Test Cases'!J3:J13,"Pass")</f>
        <v>0</v>
      </c>
      <c r="C32" s="152">
        <f>COUNTIF('Gen Test Cases'!I3:I37,"Fail")+COUNTIF('Oracle 12 RDBMS Test Cases'!J3:J84,"Fail")+COUNTIF('Windows Host Test Cases'!J3:J13,"Fail")</f>
        <v>0</v>
      </c>
      <c r="D32" s="151">
        <f>COUNTIF('Gen Test Cases'!I3:I37,"Info")+COUNTIF('Oracle 12 RDBMS Test Cases'!J3:J84,"Info")+COUNTIF('Windows Host Test Cases'!J3:J13,"Info")</f>
        <v>0</v>
      </c>
      <c r="E32" s="152">
        <f>COUNTIF('Gen Test Cases'!I3:I37,"N/A")+COUNTIF('Oracle 12 RDBMS Test Cases'!J3:J84,"N/A")+COUNTIF('Windows Host Test Cases'!J3:J13,"N/A")</f>
        <v>0</v>
      </c>
      <c r="F32" s="151">
        <f>B32+C32</f>
        <v>0</v>
      </c>
      <c r="G32" s="153">
        <f>D44/100</f>
        <v>0</v>
      </c>
      <c r="H32" s="179"/>
      <c r="I32" s="179"/>
      <c r="J32" s="179"/>
      <c r="K32" s="154" t="s">
        <v>101</v>
      </c>
      <c r="L32" s="155"/>
      <c r="M32" s="156">
        <f>COUNTA('Gen Test Cases'!I3:I37)+COUNTA('Oracle 12 RDBMS Test Cases'!J3:J84)+COUNTA('Windows Host Test Cases'!J3:J13)</f>
        <v>0</v>
      </c>
      <c r="N32" s="156">
        <f>O32-M32</f>
        <v>110</v>
      </c>
      <c r="O32" s="157">
        <f>COUNTA('Gen Test Cases'!A3:A37)+COUNTA('Oracle 12 RDBMS Test Cases'!A3:A84)+COUNTA('Windows Host Test Cases'!A3:A13)</f>
        <v>110</v>
      </c>
      <c r="P32" s="218"/>
    </row>
    <row r="33" spans="1:16" ht="12.75" customHeight="1" x14ac:dyDescent="0.35">
      <c r="A33" s="136"/>
      <c r="B33" s="178"/>
      <c r="C33" s="179"/>
      <c r="D33" s="179"/>
      <c r="E33" s="179"/>
      <c r="F33" s="179"/>
      <c r="G33" s="179"/>
      <c r="H33" s="179"/>
      <c r="I33" s="179"/>
      <c r="J33" s="179"/>
      <c r="K33" s="180"/>
      <c r="L33" s="180"/>
      <c r="M33" s="180"/>
      <c r="N33" s="180"/>
      <c r="O33" s="180"/>
      <c r="P33" s="218"/>
    </row>
    <row r="34" spans="1:16" ht="14.5" x14ac:dyDescent="0.35">
      <c r="A34" s="136"/>
      <c r="B34" s="160" t="s">
        <v>102</v>
      </c>
      <c r="C34" s="161"/>
      <c r="D34" s="161"/>
      <c r="E34" s="161"/>
      <c r="F34" s="161"/>
      <c r="G34" s="162"/>
      <c r="H34" s="179"/>
      <c r="I34" s="179"/>
      <c r="J34" s="179"/>
      <c r="K34" s="180"/>
      <c r="L34" s="180"/>
      <c r="M34" s="180"/>
      <c r="N34" s="180"/>
      <c r="O34" s="180"/>
      <c r="P34" s="218"/>
    </row>
    <row r="35" spans="1:16" ht="14.5" x14ac:dyDescent="0.35">
      <c r="A35" s="163"/>
      <c r="B35" s="164" t="s">
        <v>103</v>
      </c>
      <c r="C35" s="164" t="s">
        <v>104</v>
      </c>
      <c r="D35" s="164" t="s">
        <v>105</v>
      </c>
      <c r="E35" s="164" t="s">
        <v>106</v>
      </c>
      <c r="F35" s="164" t="s">
        <v>94</v>
      </c>
      <c r="G35" s="164" t="s">
        <v>107</v>
      </c>
      <c r="H35" s="165" t="s">
        <v>108</v>
      </c>
      <c r="I35" s="165" t="s">
        <v>109</v>
      </c>
      <c r="J35" s="179"/>
      <c r="K35" s="181"/>
      <c r="L35" s="181"/>
      <c r="M35" s="181"/>
      <c r="N35" s="181"/>
      <c r="O35" s="181"/>
      <c r="P35" s="218"/>
    </row>
    <row r="36" spans="1:16" ht="14.5" x14ac:dyDescent="0.35">
      <c r="A36" s="163"/>
      <c r="B36" s="167">
        <v>8</v>
      </c>
      <c r="C36" s="168">
        <f>COUNTIF('Gen Test Cases'!$AA:$AA,$B36)+COUNTIF('Oracle 12 RDBMS Test Cases'!AA:AA,$B36)+COUNTIF('Windows Host Test Cases'!$AA:$AA,$B36)</f>
        <v>0</v>
      </c>
      <c r="D36" s="169">
        <f>COUNTIFS('Gen Test Cases'!$AA:$AA,$B36,'Gen Test Cases'!$I:$I,D$35)+COUNTIFS('Oracle 12 RDBMS Test Cases'!AA:AA,$B36,'Oracle 12 RDBMS Test Cases'!J:J,D$35)+COUNTIFS('Windows Host Test Cases'!$AA:$AA,$B36,'Windows Host Test Cases'!$J:$J,D$35)</f>
        <v>0</v>
      </c>
      <c r="E36" s="169">
        <f>COUNTIFS('Gen Test Cases'!$AA:$AA,$B36,'Gen Test Cases'!$I:$I,E$35)+COUNTIFS('Oracle 12 RDBMS Test Cases'!AA:AA,$B36,'Oracle 12 RDBMS Test Cases'!J:J,E$35)+COUNTIFS('Windows Host Test Cases'!$AA:$AA,$B36,'Windows Host Test Cases'!$J:$J,E$35)</f>
        <v>0</v>
      </c>
      <c r="F36" s="169">
        <f>COUNTIFS('Gen Test Cases'!$AA:$AA,$B36,'Gen Test Cases'!$I:$I,F$35)+COUNTIFS('Oracle 12 RDBMS Test Cases'!AA:AA,$B36,'Oracle 12 RDBMS Test Cases'!J:J,F$35)+COUNTIFS('Windows Host Test Cases'!$AA:$AA,$B36,'Windows Host Test Cases'!$J:$J,F$35)</f>
        <v>0</v>
      </c>
      <c r="G36" s="170">
        <v>1500</v>
      </c>
      <c r="H36" s="179">
        <f t="shared" ref="H36:H43" si="2">(C36-F36)*(G36)</f>
        <v>0</v>
      </c>
      <c r="I36" s="179">
        <f t="shared" ref="I36:I43" si="3">D36*G36</f>
        <v>0</v>
      </c>
      <c r="J36" s="225">
        <f>D32+N32</f>
        <v>110</v>
      </c>
      <c r="K36" s="226" t="str">
        <f>"WARNING: THERE IS AT LEAST ONE TEST CASE WITH"</f>
        <v>WARNING: THERE IS AT LEAST ONE TEST CASE WITH</v>
      </c>
      <c r="L36" s="179"/>
      <c r="M36" s="179"/>
      <c r="N36" s="179"/>
      <c r="O36" s="179"/>
      <c r="P36" s="218"/>
    </row>
    <row r="37" spans="1:16" ht="14.5" x14ac:dyDescent="0.35">
      <c r="A37" s="163"/>
      <c r="B37" s="167">
        <v>7</v>
      </c>
      <c r="C37" s="168">
        <f>COUNTIF('Gen Test Cases'!$AA:$AA,$B37)+COUNTIF('Oracle 12 RDBMS Test Cases'!AA:AA,$B37)+COUNTIF('Windows Host Test Cases'!$AA:$AA,$B37)</f>
        <v>2</v>
      </c>
      <c r="D37" s="169">
        <f>COUNTIFS('Gen Test Cases'!$AA:$AA,$B37,'Gen Test Cases'!$I:$I,D$35)+COUNTIFS('Oracle 12 RDBMS Test Cases'!AA:AA,$B37,'Oracle 12 RDBMS Test Cases'!J:J,D$35)+COUNTIFS('Windows Host Test Cases'!$AA:$AA,$B37,'Windows Host Test Cases'!$J:$J,D$35)</f>
        <v>0</v>
      </c>
      <c r="E37" s="169">
        <f>COUNTIFS('Gen Test Cases'!$AA:$AA,$B37,'Gen Test Cases'!$I:$I,E$35)+COUNTIFS('Oracle 12 RDBMS Test Cases'!AA:AA,$B37,'Oracle 12 RDBMS Test Cases'!J:J,E$35)+COUNTIFS('Windows Host Test Cases'!$AA:$AA,$B37,'Windows Host Test Cases'!$J:$J,E$35)</f>
        <v>0</v>
      </c>
      <c r="F37" s="169">
        <f>COUNTIFS('Gen Test Cases'!$AA:$AA,$B37,'Gen Test Cases'!$I:$I,F$35)+COUNTIFS('Oracle 12 RDBMS Test Cases'!AA:AA,$B37,'Oracle 12 RDBMS Test Cases'!J:J,F$35)+COUNTIFS('Windows Host Test Cases'!$AA:$AA,$B37,'Windows Host Test Cases'!$J:$J,F$35)</f>
        <v>0</v>
      </c>
      <c r="G37" s="170">
        <v>750</v>
      </c>
      <c r="H37" s="179">
        <f t="shared" si="2"/>
        <v>1500</v>
      </c>
      <c r="I37" s="179">
        <f t="shared" si="3"/>
        <v>0</v>
      </c>
      <c r="K37" s="226" t="str">
        <f>"AN 'INFO' OR BLANK STATUS (SEE ABOVE)"</f>
        <v>AN 'INFO' OR BLANK STATUS (SEE ABOVE)</v>
      </c>
      <c r="L37" s="179"/>
      <c r="M37" s="179"/>
      <c r="N37" s="179"/>
      <c r="O37" s="179"/>
      <c r="P37" s="218"/>
    </row>
    <row r="38" spans="1:16" ht="14.5" x14ac:dyDescent="0.35">
      <c r="A38" s="163"/>
      <c r="B38" s="167">
        <v>6</v>
      </c>
      <c r="C38" s="168">
        <f>COUNTIF('Gen Test Cases'!$AA:$AA,$B38)+COUNTIF('Oracle 12 RDBMS Test Cases'!AA:AA,$B38)+COUNTIF('Windows Host Test Cases'!$AA:$AA,$B38)</f>
        <v>3</v>
      </c>
      <c r="D38" s="169">
        <f>COUNTIFS('Gen Test Cases'!$AA:$AA,$B38,'Gen Test Cases'!$I:$I,D$35)+COUNTIFS('Oracle 12 RDBMS Test Cases'!AA:AA,$B38,'Oracle 12 RDBMS Test Cases'!J:J,D$35)+COUNTIFS('Windows Host Test Cases'!$AA:$AA,$B38,'Windows Host Test Cases'!$J:$J,D$35)</f>
        <v>0</v>
      </c>
      <c r="E38" s="169">
        <f>COUNTIFS('Gen Test Cases'!$AA:$AA,$B38,'Gen Test Cases'!$I:$I,E$35)+COUNTIFS('Oracle 12 RDBMS Test Cases'!AA:AA,$B38,'Oracle 12 RDBMS Test Cases'!J:J,E$35)+COUNTIFS('Windows Host Test Cases'!$AA:$AA,$B38,'Windows Host Test Cases'!$J:$J,E$35)</f>
        <v>0</v>
      </c>
      <c r="F38" s="169">
        <f>COUNTIFS('Gen Test Cases'!$AA:$AA,$B38,'Gen Test Cases'!$I:$I,F$35)+COUNTIFS('Oracle 12 RDBMS Test Cases'!AA:AA,$B38,'Oracle 12 RDBMS Test Cases'!J:J,F$35)+COUNTIFS('Windows Host Test Cases'!$AA:$AA,$B38,'Windows Host Test Cases'!$J:$J,F$35)</f>
        <v>0</v>
      </c>
      <c r="G38" s="170">
        <v>100</v>
      </c>
      <c r="H38" s="179">
        <f t="shared" si="2"/>
        <v>300</v>
      </c>
      <c r="I38" s="179">
        <f t="shared" si="3"/>
        <v>0</v>
      </c>
      <c r="L38" s="179"/>
      <c r="M38" s="179"/>
      <c r="N38" s="179"/>
      <c r="O38" s="179"/>
      <c r="P38" s="218"/>
    </row>
    <row r="39" spans="1:16" ht="14.5" x14ac:dyDescent="0.35">
      <c r="A39" s="163"/>
      <c r="B39" s="167">
        <v>5</v>
      </c>
      <c r="C39" s="168">
        <f>COUNTIF('Gen Test Cases'!$AA:$AA,$B39)+COUNTIF('Oracle 12 RDBMS Test Cases'!AA:AA,$B39)+COUNTIF('Windows Host Test Cases'!$AA:$AA,$B39)</f>
        <v>64</v>
      </c>
      <c r="D39" s="169">
        <f>COUNTIFS('Gen Test Cases'!$AA:$AA,$B39,'Gen Test Cases'!$I:$I,D$35)+COUNTIFS('Oracle 12 RDBMS Test Cases'!AA:AA,$B39,'Oracle 12 RDBMS Test Cases'!J:J,D$35)+COUNTIFS('Windows Host Test Cases'!$AA:$AA,$B39,'Windows Host Test Cases'!$J:$J,D$35)</f>
        <v>0</v>
      </c>
      <c r="E39" s="169">
        <f>COUNTIFS('Gen Test Cases'!$AA:$AA,$B39,'Gen Test Cases'!$I:$I,E$35)+COUNTIFS('Oracle 12 RDBMS Test Cases'!AA:AA,$B39,'Oracle 12 RDBMS Test Cases'!J:J,E$35)+COUNTIFS('Windows Host Test Cases'!$AA:$AA,$B39,'Windows Host Test Cases'!$J:$J,E$35)</f>
        <v>0</v>
      </c>
      <c r="F39" s="169">
        <f>COUNTIFS('Gen Test Cases'!$AA:$AA,$B39,'Gen Test Cases'!$I:$I,F$35)+COUNTIFS('Oracle 12 RDBMS Test Cases'!AA:AA,$B39,'Oracle 12 RDBMS Test Cases'!J:J,F$35)+COUNTIFS('Windows Host Test Cases'!$AA:$AA,$B39,'Windows Host Test Cases'!$J:$J,F$35)</f>
        <v>0</v>
      </c>
      <c r="G39" s="170">
        <v>50</v>
      </c>
      <c r="H39" s="179">
        <f t="shared" si="2"/>
        <v>3200</v>
      </c>
      <c r="I39" s="179">
        <f t="shared" si="3"/>
        <v>0</v>
      </c>
      <c r="L39" s="179"/>
      <c r="M39" s="179"/>
      <c r="N39" s="179"/>
      <c r="O39" s="179"/>
      <c r="P39" s="218"/>
    </row>
    <row r="40" spans="1:16" ht="14.5" x14ac:dyDescent="0.35">
      <c r="A40" s="163"/>
      <c r="B40" s="167">
        <v>4</v>
      </c>
      <c r="C40" s="168">
        <f>COUNTIF('Gen Test Cases'!$AA:$AA,$B40)+COUNTIF('Oracle 12 RDBMS Test Cases'!AA:AA,$B40)+COUNTIF('Windows Host Test Cases'!$AA:$AA,$B40)</f>
        <v>25</v>
      </c>
      <c r="D40" s="169">
        <f>COUNTIFS('Gen Test Cases'!$AA:$AA,$B40,'Gen Test Cases'!$I:$I,D$35)+COUNTIFS('Oracle 12 RDBMS Test Cases'!AA:AA,$B40,'Oracle 12 RDBMS Test Cases'!J:J,D$35)+COUNTIFS('Windows Host Test Cases'!$AA:$AA,$B40,'Windows Host Test Cases'!$J:$J,D$35)</f>
        <v>0</v>
      </c>
      <c r="E40" s="169">
        <f>COUNTIFS('Gen Test Cases'!$AA:$AA,$B40,'Gen Test Cases'!$I:$I,E$35)+COUNTIFS('Oracle 12 RDBMS Test Cases'!AA:AA,$B40,'Oracle 12 RDBMS Test Cases'!J:J,E$35)+COUNTIFS('Windows Host Test Cases'!$AA:$AA,$B40,'Windows Host Test Cases'!$J:$J,E$35)</f>
        <v>0</v>
      </c>
      <c r="F40" s="169">
        <f>COUNTIFS('Gen Test Cases'!$AA:$AA,$B40,'Gen Test Cases'!$I:$I,F$35)+COUNTIFS('Oracle 12 RDBMS Test Cases'!AA:AA,$B40,'Oracle 12 RDBMS Test Cases'!J:J,F$35)+COUNTIFS('Windows Host Test Cases'!$AA:$AA,$B40,'Windows Host Test Cases'!$J:$J,F$35)</f>
        <v>0</v>
      </c>
      <c r="G40" s="170">
        <v>10</v>
      </c>
      <c r="H40" s="179">
        <f t="shared" si="2"/>
        <v>250</v>
      </c>
      <c r="I40" s="179">
        <f t="shared" si="3"/>
        <v>0</v>
      </c>
      <c r="J40" s="225">
        <f>SUMPRODUCT(--ISERROR('Gen Test Cases'!AA3:AA37))+SUMPRODUCT(--ISERROR(#REF!))+SUMPRODUCT(--ISERROR('Windows Host Test Cases'!AA3:AA13))</f>
        <v>9</v>
      </c>
      <c r="K40" s="226" t="str">
        <f>"WARNING: THERE IS AT LEAST ONE TEST CASE WITH"</f>
        <v>WARNING: THERE IS AT LEAST ONE TEST CASE WITH</v>
      </c>
      <c r="L40" s="179"/>
      <c r="M40" s="179"/>
      <c r="N40" s="179"/>
      <c r="O40" s="179"/>
      <c r="P40" s="218"/>
    </row>
    <row r="41" spans="1:16" ht="14.5" x14ac:dyDescent="0.35">
      <c r="A41" s="163"/>
      <c r="B41" s="167">
        <v>3</v>
      </c>
      <c r="C41" s="168">
        <f>COUNTIF('Gen Test Cases'!$AA:$AA,$B41)+COUNTIF('Oracle 12 RDBMS Test Cases'!AA:AA,$B41)+COUNTIF('Windows Host Test Cases'!$AA:$AA,$B41)</f>
        <v>3</v>
      </c>
      <c r="D41" s="169">
        <f>COUNTIFS('Gen Test Cases'!$AA:$AA,$B41,'Gen Test Cases'!$I:$I,D$35)+COUNTIFS('Oracle 12 RDBMS Test Cases'!AA:AA,$B41,'Oracle 12 RDBMS Test Cases'!J:J,D$35)+COUNTIFS('Windows Host Test Cases'!$AA:$AA,$B41,'Windows Host Test Cases'!$J:$J,D$35)</f>
        <v>0</v>
      </c>
      <c r="E41" s="169">
        <f>COUNTIFS('Gen Test Cases'!$AA:$AA,$B41,'Gen Test Cases'!$I:$I,E$35)+COUNTIFS('Oracle 12 RDBMS Test Cases'!AA:AA,$B41,'Oracle 12 RDBMS Test Cases'!J:J,E$35)+COUNTIFS('Windows Host Test Cases'!$AA:$AA,$B41,'Windows Host Test Cases'!$J:$J,E$35)</f>
        <v>0</v>
      </c>
      <c r="F41" s="169">
        <f>COUNTIFS('Gen Test Cases'!$AA:$AA,$B41,'Gen Test Cases'!$I:$I,F$35)+COUNTIFS('Oracle 12 RDBMS Test Cases'!AA:AA,$B41,'Oracle 12 RDBMS Test Cases'!J:J,F$35)+COUNTIFS('Windows Host Test Cases'!$AA:$AA,$B41,'Windows Host Test Cases'!$J:$J,F$35)</f>
        <v>0</v>
      </c>
      <c r="G41" s="170">
        <v>5</v>
      </c>
      <c r="H41" s="179">
        <f t="shared" si="2"/>
        <v>15</v>
      </c>
      <c r="I41" s="179">
        <f t="shared" si="3"/>
        <v>0</v>
      </c>
      <c r="J41" s="171"/>
      <c r="K41" s="226" t="str">
        <f>"MULTIPLE OR INVALID ISSUE CODES (SEE TEST CASES TABS)"</f>
        <v>MULTIPLE OR INVALID ISSUE CODES (SEE TEST CASES TABS)</v>
      </c>
      <c r="L41" s="179"/>
      <c r="M41" s="179"/>
      <c r="N41" s="179"/>
      <c r="O41" s="179"/>
      <c r="P41" s="218"/>
    </row>
    <row r="42" spans="1:16" ht="14.5" x14ac:dyDescent="0.35">
      <c r="A42" s="163"/>
      <c r="B42" s="167">
        <v>2</v>
      </c>
      <c r="C42" s="168">
        <f>COUNTIF('Gen Test Cases'!$AA:$AA,$B42)+COUNTIF('Oracle 12 RDBMS Test Cases'!AA:AA,$B42)+COUNTIF('Windows Host Test Cases'!$AA:$AA,$B42)</f>
        <v>3</v>
      </c>
      <c r="D42" s="169">
        <f>COUNTIFS('Gen Test Cases'!$AA:$AA,$B42,'Gen Test Cases'!$I:$I,D$35)+COUNTIFS('Oracle 12 RDBMS Test Cases'!AA:AA,$B42,'Oracle 12 RDBMS Test Cases'!J:J,D$35)+COUNTIFS('Windows Host Test Cases'!$AA:$AA,$B42,'Windows Host Test Cases'!$J:$J,D$35)</f>
        <v>0</v>
      </c>
      <c r="E42" s="169">
        <f>COUNTIFS('Gen Test Cases'!$AA:$AA,$B42,'Gen Test Cases'!$I:$I,E$35)+COUNTIFS('Oracle 12 RDBMS Test Cases'!AA:AA,$B42,'Oracle 12 RDBMS Test Cases'!J:J,E$35)+COUNTIFS('Windows Host Test Cases'!$AA:$AA,$B42,'Windows Host Test Cases'!$J:$J,E$35)</f>
        <v>0</v>
      </c>
      <c r="F42" s="169">
        <f>COUNTIFS('Gen Test Cases'!$AA:$AA,$B42,'Gen Test Cases'!$I:$I,F$35)+COUNTIFS('Oracle 12 RDBMS Test Cases'!AA:AA,$B42,'Oracle 12 RDBMS Test Cases'!J:J,F$35)+COUNTIFS('Windows Host Test Cases'!$AA:$AA,$B42,'Windows Host Test Cases'!$J:$J,F$35)</f>
        <v>0</v>
      </c>
      <c r="G42" s="170">
        <v>2</v>
      </c>
      <c r="H42" s="179">
        <f t="shared" si="2"/>
        <v>6</v>
      </c>
      <c r="I42" s="179">
        <f t="shared" si="3"/>
        <v>0</v>
      </c>
      <c r="J42" s="179"/>
      <c r="K42" s="179"/>
      <c r="L42" s="179"/>
      <c r="M42" s="179"/>
      <c r="N42" s="179"/>
      <c r="O42" s="179"/>
      <c r="P42" s="218"/>
    </row>
    <row r="43" spans="1:16" ht="14.5" x14ac:dyDescent="0.35">
      <c r="A43" s="163"/>
      <c r="B43" s="167">
        <v>1</v>
      </c>
      <c r="C43" s="168">
        <f>COUNTIF('Gen Test Cases'!$AA:$AA,$B43)+COUNTIF('Oracle 12 RDBMS Test Cases'!AA:AA,$B43)+COUNTIF('Windows Host Test Cases'!$AA:$AA,$B43)</f>
        <v>1</v>
      </c>
      <c r="D43" s="169">
        <f>COUNTIFS('Gen Test Cases'!$AA:$AA,$B43,'Gen Test Cases'!$I:$I,D$35)+COUNTIFS('Oracle 12 RDBMS Test Cases'!AA:AA,$B43,'Oracle 12 RDBMS Test Cases'!J:J,D$35)+COUNTIFS('Windows Host Test Cases'!$AA:$AA,$B43,'Windows Host Test Cases'!$J:$J,D$35)</f>
        <v>0</v>
      </c>
      <c r="E43" s="169">
        <f>COUNTIFS('Gen Test Cases'!$AA:$AA,$B43,'Gen Test Cases'!$I:$I,E$35)+COUNTIFS('Oracle 12 RDBMS Test Cases'!AA:AA,$B43,'Oracle 12 RDBMS Test Cases'!J:J,E$35)+COUNTIFS('Windows Host Test Cases'!$AA:$AA,$B43,'Windows Host Test Cases'!$J:$J,E$35)</f>
        <v>0</v>
      </c>
      <c r="F43" s="169">
        <f>COUNTIFS('Gen Test Cases'!$AA:$AA,$B43,'Gen Test Cases'!$I:$I,F$35)+COUNTIFS('Oracle 12 RDBMS Test Cases'!AA:AA,$B43,'Oracle 12 RDBMS Test Cases'!J:J,F$35)+COUNTIFS('Windows Host Test Cases'!$AA:$AA,$B43,'Windows Host Test Cases'!$J:$J,F$35)</f>
        <v>0</v>
      </c>
      <c r="G43" s="170">
        <v>1</v>
      </c>
      <c r="H43" s="179">
        <f t="shared" si="2"/>
        <v>1</v>
      </c>
      <c r="I43" s="179">
        <f t="shared" si="3"/>
        <v>0</v>
      </c>
      <c r="J43" s="179"/>
      <c r="K43" s="179"/>
      <c r="L43" s="179"/>
      <c r="M43" s="179"/>
      <c r="N43" s="179"/>
      <c r="O43" s="179"/>
      <c r="P43" s="218"/>
    </row>
    <row r="44" spans="1:16" ht="16.5" hidden="1" customHeight="1" x14ac:dyDescent="0.35">
      <c r="A44" s="163"/>
      <c r="B44" s="172" t="s">
        <v>110</v>
      </c>
      <c r="C44" s="173"/>
      <c r="D44" s="174">
        <f>SUM(I36:I43)/SUM(H36:H43)*100</f>
        <v>0</v>
      </c>
      <c r="E44" s="169"/>
      <c r="F44" s="179"/>
      <c r="G44" s="179"/>
      <c r="H44" s="179"/>
      <c r="I44" s="179"/>
      <c r="J44" s="179"/>
      <c r="K44" s="179"/>
      <c r="L44" s="179"/>
      <c r="M44" s="179"/>
      <c r="N44" s="179"/>
      <c r="O44" s="179"/>
      <c r="P44" s="218"/>
    </row>
    <row r="45" spans="1:16" ht="11.15" customHeight="1" x14ac:dyDescent="0.35">
      <c r="A45" s="175"/>
      <c r="B45" s="176"/>
      <c r="C45" s="176"/>
      <c r="D45" s="176"/>
      <c r="E45" s="176"/>
      <c r="F45" s="176"/>
      <c r="G45" s="176"/>
      <c r="H45" s="176"/>
      <c r="I45" s="176"/>
      <c r="J45" s="176"/>
      <c r="K45" s="176"/>
      <c r="L45" s="176"/>
      <c r="M45" s="176"/>
      <c r="N45" s="176"/>
      <c r="O45" s="176"/>
      <c r="P45" s="221"/>
    </row>
    <row r="46" spans="1:16" ht="12.75" customHeight="1" x14ac:dyDescent="0.35">
      <c r="A46" s="127"/>
      <c r="B46" s="128"/>
      <c r="C46" s="128"/>
      <c r="D46" s="128"/>
      <c r="E46" s="128"/>
      <c r="F46" s="128"/>
      <c r="G46" s="128"/>
      <c r="H46" s="128"/>
      <c r="I46" s="128"/>
      <c r="J46" s="128"/>
      <c r="K46" s="128"/>
      <c r="L46" s="128"/>
      <c r="M46" s="128"/>
      <c r="N46" s="128"/>
      <c r="O46" s="128"/>
      <c r="P46" s="216"/>
    </row>
    <row r="47" spans="1:16" ht="14.5" x14ac:dyDescent="0.35">
      <c r="A47" s="129"/>
      <c r="B47" s="130" t="s">
        <v>113</v>
      </c>
      <c r="C47" s="131"/>
      <c r="D47" s="131"/>
      <c r="E47" s="131"/>
      <c r="F47" s="131"/>
      <c r="G47" s="132"/>
      <c r="P47" s="218"/>
    </row>
    <row r="48" spans="1:16" ht="12.75" customHeight="1" x14ac:dyDescent="0.35">
      <c r="A48" s="129"/>
      <c r="B48" s="133" t="s">
        <v>2661</v>
      </c>
      <c r="C48" s="134"/>
      <c r="D48" s="134"/>
      <c r="E48" s="134"/>
      <c r="F48" s="134"/>
      <c r="G48" s="135"/>
      <c r="P48" s="218"/>
    </row>
    <row r="49" spans="1:16" ht="14.5" x14ac:dyDescent="0.35">
      <c r="A49" s="336" t="s">
        <v>114</v>
      </c>
      <c r="B49" s="137" t="s">
        <v>89</v>
      </c>
      <c r="C49" s="138"/>
      <c r="D49" s="139"/>
      <c r="E49" s="139"/>
      <c r="F49" s="139"/>
      <c r="G49" s="140"/>
      <c r="K49" s="141" t="s">
        <v>90</v>
      </c>
      <c r="L49" s="142"/>
      <c r="M49" s="142"/>
      <c r="N49" s="142"/>
      <c r="O49" s="143"/>
      <c r="P49" s="218"/>
    </row>
    <row r="50" spans="1:16" ht="36" x14ac:dyDescent="0.35">
      <c r="A50" s="336"/>
      <c r="B50" s="144" t="s">
        <v>91</v>
      </c>
      <c r="C50" s="145" t="s">
        <v>92</v>
      </c>
      <c r="D50" s="145" t="s">
        <v>93</v>
      </c>
      <c r="E50" s="145" t="s">
        <v>94</v>
      </c>
      <c r="F50" s="145" t="s">
        <v>95</v>
      </c>
      <c r="G50" s="146" t="s">
        <v>96</v>
      </c>
      <c r="K50" s="147" t="s">
        <v>97</v>
      </c>
      <c r="L50" s="148"/>
      <c r="M50" s="149" t="s">
        <v>98</v>
      </c>
      <c r="N50" s="149" t="s">
        <v>99</v>
      </c>
      <c r="O50" s="150" t="s">
        <v>100</v>
      </c>
      <c r="P50" s="218"/>
    </row>
    <row r="51" spans="1:16" ht="14.5" x14ac:dyDescent="0.35">
      <c r="A51" s="136"/>
      <c r="B51" s="151">
        <f>COUNTIF('Gen Test Cases'!I3:I37,"Pass")+COUNTIF('Oracle 18 RDBMS Test Cases'!J3:J82,"Pass")+COUNTIF('UNIX or Linux Host Test Cases'!J3:J14,"Pass")</f>
        <v>0</v>
      </c>
      <c r="C51" s="152">
        <f>COUNTIF('Gen Test Cases'!I3:I37,"Fail")+COUNTIF('Oracle 18 RDBMS Test Cases'!J3:J82,"Fail")+COUNTIF('UNIX or Linux Host Test Cases'!J3:J14,"Fail")</f>
        <v>0</v>
      </c>
      <c r="D51" s="151">
        <f>COUNTIF('Gen Test Cases'!I3:I37,"Info")+COUNTIF('Oracle 18 RDBMS Test Cases'!J3:J82,"Info")+COUNTIF('UNIX or Linux Host Test Cases'!J3:J14,"Info")</f>
        <v>0</v>
      </c>
      <c r="E51" s="152">
        <f>COUNTIF('Gen Test Cases'!I3:I37,"N/A")+COUNTIF('Oracle 18 RDBMS Test Cases'!J3:J82,"N/A")+COUNTIF('UNIX or Linux Host Test Cases'!J3:J14,"N/A")</f>
        <v>0</v>
      </c>
      <c r="F51" s="151">
        <f>B51+C51</f>
        <v>0</v>
      </c>
      <c r="G51" s="153">
        <f>D63/100</f>
        <v>0</v>
      </c>
      <c r="K51" s="154" t="s">
        <v>101</v>
      </c>
      <c r="L51" s="155"/>
      <c r="M51" s="156">
        <f>COUNTA('Gen Test Cases'!I3:I37)+COUNTA('Oracle 18 RDBMS Test Cases'!J3:J82)+COUNTA('UNIX or Linux Host Test Cases'!J3:J14)</f>
        <v>0</v>
      </c>
      <c r="N51" s="156">
        <f>O51-M51</f>
        <v>108</v>
      </c>
      <c r="O51" s="157">
        <f>COUNTA('Gen Test Cases'!A3:A37)+COUNTA('Oracle 18 RDBMS Test Cases'!A3:A82)+COUNTA('UNIX or Linux Host Test Cases'!A3:A14)</f>
        <v>108</v>
      </c>
      <c r="P51" s="218"/>
    </row>
    <row r="52" spans="1:16" ht="12.75" customHeight="1" x14ac:dyDescent="0.35">
      <c r="A52" s="136"/>
      <c r="B52" s="158"/>
      <c r="K52" s="159"/>
      <c r="L52" s="159"/>
      <c r="M52" s="159"/>
      <c r="N52" s="159"/>
      <c r="O52" s="159"/>
      <c r="P52" s="218"/>
    </row>
    <row r="53" spans="1:16" ht="14.5" x14ac:dyDescent="0.35">
      <c r="A53" s="136"/>
      <c r="B53" s="160" t="s">
        <v>102</v>
      </c>
      <c r="C53" s="161"/>
      <c r="D53" s="161"/>
      <c r="E53" s="161"/>
      <c r="F53" s="161"/>
      <c r="G53" s="162"/>
      <c r="K53" s="159"/>
      <c r="L53" s="159"/>
      <c r="M53" s="159"/>
      <c r="N53" s="159"/>
      <c r="O53" s="159"/>
      <c r="P53" s="218"/>
    </row>
    <row r="54" spans="1:16" ht="15" customHeight="1" x14ac:dyDescent="0.35">
      <c r="A54" s="163"/>
      <c r="B54" s="164" t="s">
        <v>103</v>
      </c>
      <c r="C54" s="164" t="s">
        <v>104</v>
      </c>
      <c r="D54" s="164" t="s">
        <v>105</v>
      </c>
      <c r="E54" s="164" t="s">
        <v>106</v>
      </c>
      <c r="F54" s="164" t="s">
        <v>94</v>
      </c>
      <c r="G54" s="164" t="s">
        <v>107</v>
      </c>
      <c r="H54" s="165" t="s">
        <v>108</v>
      </c>
      <c r="I54" s="165" t="s">
        <v>109</v>
      </c>
      <c r="K54" s="166"/>
      <c r="L54" s="166"/>
      <c r="M54" s="166"/>
      <c r="N54" s="166"/>
      <c r="O54" s="166"/>
      <c r="P54" s="218"/>
    </row>
    <row r="55" spans="1:16" ht="14.5" x14ac:dyDescent="0.35">
      <c r="A55" s="163"/>
      <c r="B55" s="167">
        <v>8</v>
      </c>
      <c r="C55" s="168">
        <f>COUNTIF('Gen Test Cases'!$AA:$AA,$B55)+COUNTIF('Oracle 18 RDBMS Test Cases'!AA:AA,$B55)+COUNTIF('UNIX or Linux Host Test Cases'!AA:AA,$B55)</f>
        <v>0</v>
      </c>
      <c r="D55" s="169">
        <f>COUNTIFS('Gen Test Cases'!$AA:$AA,$B55,'Gen Test Cases'!$I:$I,D$54)+COUNTIFS('Oracle 18 RDBMS Test Cases'!$AA:$AA,$B55,'Oracle 18 RDBMS Test Cases'!$J:$J,D$54)+COUNTIFS('UNIX or Linux Host Test Cases'!$AA:$AA,$B55,'UNIX or Linux Host Test Cases'!$J:$J,D$54)</f>
        <v>0</v>
      </c>
      <c r="E55" s="169">
        <f>COUNTIFS('Gen Test Cases'!$AA:$AA,$B55,'Gen Test Cases'!$I:$I,D$54)+COUNTIFS('Oracle 18 RDBMS Test Cases'!AA:AA,$B55,'Oracle 18 RDBMS Test Cases'!J:J,D$54)+COUNTIFS('UNIX or Linux Host Test Cases'!$AA:$AA,$B55,'UNIX or Linux Host Test Cases'!$J:$J,D$54)</f>
        <v>0</v>
      </c>
      <c r="F55" s="169">
        <f>COUNTIFS('Gen Test Cases'!$AA:$AA,$B55,'Gen Test Cases'!$I:$I,F$54)+COUNTIFS('Oracle 18 RDBMS Test Cases'!AA:AA,$B55,'Oracle 18 RDBMS Test Cases'!J:J,F$54)+COUNTIFS('UNIX or Linux Host Test Cases'!$AA:$AA,$B55,'UNIX or Linux Host Test Cases'!$J:$J,F$54)</f>
        <v>0</v>
      </c>
      <c r="G55" s="170">
        <v>1500</v>
      </c>
      <c r="H55" s="125">
        <f t="shared" ref="H55:H60" si="4">(C55-F55)*(G55)</f>
        <v>0</v>
      </c>
      <c r="I55" s="125">
        <f t="shared" ref="I55:I60" si="5">D55*G55</f>
        <v>0</v>
      </c>
      <c r="J55" s="225">
        <f>D51+N51</f>
        <v>108</v>
      </c>
      <c r="K55" s="226" t="str">
        <f>"WARNING: THERE IS AT LEAST ONE TEST CASE WITH"</f>
        <v>WARNING: THERE IS AT LEAST ONE TEST CASE WITH</v>
      </c>
      <c r="P55" s="218"/>
    </row>
    <row r="56" spans="1:16" ht="14.5" x14ac:dyDescent="0.35">
      <c r="A56" s="163"/>
      <c r="B56" s="167">
        <v>7</v>
      </c>
      <c r="C56" s="168">
        <f>COUNTIF('Gen Test Cases'!$AA:$AA,$B56)+COUNTIF('Oracle 18 RDBMS Test Cases'!AA:AA,$B56)+COUNTIF('UNIX or Linux Host Test Cases'!AA:AA,$B56)</f>
        <v>2</v>
      </c>
      <c r="D56" s="169">
        <f>COUNTIFS('Gen Test Cases'!$AA:$AA,$B56,'Gen Test Cases'!$I:$I,D$54)+COUNTIFS('Oracle 18 RDBMS Test Cases'!$AA:$AA,$B56,'Oracle 18 RDBMS Test Cases'!$J:$J,D$54)+COUNTIFS('UNIX or Linux Host Test Cases'!$AA:$AA,$B56,'UNIX or Linux Host Test Cases'!$J:$J,D$54)</f>
        <v>0</v>
      </c>
      <c r="E56" s="169">
        <f>COUNTIFS('Gen Test Cases'!$AA:$AA,$B56,'Gen Test Cases'!$I:$I,D$54)+COUNTIFS('Oracle 18 RDBMS Test Cases'!AA:AA,$B56,'Oracle 18 RDBMS Test Cases'!J:J,D$54)+COUNTIFS('UNIX or Linux Host Test Cases'!$AA:$AA,$B56,'UNIX or Linux Host Test Cases'!$J:$J,D$54)</f>
        <v>0</v>
      </c>
      <c r="F56" s="169">
        <f>COUNTIFS('Gen Test Cases'!$AA:$AA,$B56,'Gen Test Cases'!$I:$I,F$54)+COUNTIFS('Oracle 18 RDBMS Test Cases'!AA:AA,$B56,'Oracle 18 RDBMS Test Cases'!J:J,F$54)+COUNTIFS('UNIX or Linux Host Test Cases'!$AA:$AA,$B56,'UNIX or Linux Host Test Cases'!$J:$J,F$54)</f>
        <v>0</v>
      </c>
      <c r="G56" s="170">
        <v>750</v>
      </c>
      <c r="H56" s="125">
        <f t="shared" si="4"/>
        <v>1500</v>
      </c>
      <c r="I56" s="125">
        <f t="shared" si="5"/>
        <v>0</v>
      </c>
      <c r="K56" s="226" t="str">
        <f>"AN 'INFO' OR BLANK STATUS (SEE ABOVE)"</f>
        <v>AN 'INFO' OR BLANK STATUS (SEE ABOVE)</v>
      </c>
      <c r="P56" s="218"/>
    </row>
    <row r="57" spans="1:16" ht="14.5" x14ac:dyDescent="0.35">
      <c r="A57" s="163"/>
      <c r="B57" s="167">
        <v>6</v>
      </c>
      <c r="C57" s="168">
        <f>COUNTIF('Gen Test Cases'!$AA:$AA,$B57)+COUNTIF('Oracle 18 RDBMS Test Cases'!AA:AA,$B57)+COUNTIF('UNIX or Linux Host Test Cases'!AA:AA,$B57)</f>
        <v>3</v>
      </c>
      <c r="D57" s="169">
        <f>COUNTIFS('Gen Test Cases'!$AA:$AA,$B57,'Gen Test Cases'!$I:$I,D$54)+COUNTIFS('Oracle 18 RDBMS Test Cases'!$AA:$AA,$B57,'Oracle 18 RDBMS Test Cases'!$J:$J,D$54)+COUNTIFS('UNIX or Linux Host Test Cases'!$AA:$AA,$B57,'UNIX or Linux Host Test Cases'!$J:$J,D$54)</f>
        <v>0</v>
      </c>
      <c r="E57" s="169">
        <f>COUNTIFS('Gen Test Cases'!$AA:$AA,$B57,'Gen Test Cases'!$I:$I,D$54)+COUNTIFS('Oracle 18 RDBMS Test Cases'!AA:AA,$B57,'Oracle 18 RDBMS Test Cases'!J:J,D$54)+COUNTIFS('UNIX or Linux Host Test Cases'!$AA:$AA,$B57,'UNIX or Linux Host Test Cases'!$J:$J,D$54)</f>
        <v>0</v>
      </c>
      <c r="F57" s="169">
        <f>COUNTIFS('Gen Test Cases'!$AA:$AA,$B57,'Gen Test Cases'!$I:$I,F$54)+COUNTIFS('Oracle 18 RDBMS Test Cases'!AA:AA,$B57,'Oracle 18 RDBMS Test Cases'!J:J,F$54)+COUNTIFS('UNIX or Linux Host Test Cases'!$AA:$AA,$B57,'UNIX or Linux Host Test Cases'!$J:$J,F$54)</f>
        <v>0</v>
      </c>
      <c r="G57" s="170">
        <v>100</v>
      </c>
      <c r="H57" s="125">
        <f t="shared" si="4"/>
        <v>300</v>
      </c>
      <c r="I57" s="125">
        <f t="shared" si="5"/>
        <v>0</v>
      </c>
      <c r="P57" s="218"/>
    </row>
    <row r="58" spans="1:16" ht="14.5" x14ac:dyDescent="0.35">
      <c r="A58" s="163"/>
      <c r="B58" s="167">
        <v>5</v>
      </c>
      <c r="C58" s="168">
        <f>COUNTIF('Gen Test Cases'!$AA:$AA,$B58)+COUNTIF('Oracle 18 RDBMS Test Cases'!AA:AA,$B58)+COUNTIF('UNIX or Linux Host Test Cases'!AA:AA,$B58)</f>
        <v>62</v>
      </c>
      <c r="D58" s="169">
        <f>COUNTIFS('Gen Test Cases'!$AA:$AA,$B58,'Gen Test Cases'!$I:$I,D$54)+COUNTIFS('Oracle 18 RDBMS Test Cases'!$AA:$AA,$B58,'Oracle 18 RDBMS Test Cases'!$J:$J,D$54)+COUNTIFS('UNIX or Linux Host Test Cases'!$AA:$AA,$B58,'UNIX or Linux Host Test Cases'!$J:$J,D$54)</f>
        <v>0</v>
      </c>
      <c r="E58" s="169">
        <f>COUNTIFS('Gen Test Cases'!$AA:$AA,$B58,'Gen Test Cases'!$I:$I,D$54)+COUNTIFS('Oracle 18 RDBMS Test Cases'!AA:AA,$B58,'Oracle 18 RDBMS Test Cases'!J:J,D$54)+COUNTIFS('UNIX or Linux Host Test Cases'!$AA:$AA,$B58,'UNIX or Linux Host Test Cases'!$J:$J,D$54)</f>
        <v>0</v>
      </c>
      <c r="F58" s="169">
        <f>COUNTIFS('Gen Test Cases'!$AA:$AA,$B58,'Gen Test Cases'!$I:$I,F$54)+COUNTIFS('Oracle 18 RDBMS Test Cases'!AA:AA,$B58,'Oracle 18 RDBMS Test Cases'!J:J,F$54)+COUNTIFS('UNIX or Linux Host Test Cases'!$AA:$AA,$B58,'UNIX or Linux Host Test Cases'!$J:$J,F$54)</f>
        <v>0</v>
      </c>
      <c r="G58" s="170">
        <v>50</v>
      </c>
      <c r="H58" s="125">
        <f t="shared" si="4"/>
        <v>3100</v>
      </c>
      <c r="I58" s="125">
        <f t="shared" si="5"/>
        <v>0</v>
      </c>
      <c r="P58" s="218"/>
    </row>
    <row r="59" spans="1:16" ht="14.5" x14ac:dyDescent="0.35">
      <c r="A59" s="163"/>
      <c r="B59" s="167">
        <v>4</v>
      </c>
      <c r="C59" s="168">
        <f>COUNTIF('Gen Test Cases'!$AA:$AA,$B59)+COUNTIF('Oracle 18 RDBMS Test Cases'!AA:AA,$B59)+COUNTIF('UNIX or Linux Host Test Cases'!AA:AA,$B59)</f>
        <v>25</v>
      </c>
      <c r="D59" s="169">
        <f>COUNTIFS('Gen Test Cases'!$AA:$AA,$B59,'Gen Test Cases'!$I:$I,D$54)+COUNTIFS('Oracle 18 RDBMS Test Cases'!$AA:$AA,$B59,'Oracle 18 RDBMS Test Cases'!$J:$J,D$54)+COUNTIFS('UNIX or Linux Host Test Cases'!$AA:$AA,$B59,'UNIX or Linux Host Test Cases'!$J:$J,D$54)</f>
        <v>0</v>
      </c>
      <c r="E59" s="169">
        <f>COUNTIFS('Gen Test Cases'!$AA:$AA,$B59,'Gen Test Cases'!$I:$I,D$54)+COUNTIFS('Oracle 18 RDBMS Test Cases'!AA:AA,$B59,'Oracle 18 RDBMS Test Cases'!J:J,D$54)+COUNTIFS('UNIX or Linux Host Test Cases'!$AA:$AA,$B59,'UNIX or Linux Host Test Cases'!$J:$J,D$54)</f>
        <v>0</v>
      </c>
      <c r="F59" s="169">
        <f>COUNTIFS('Gen Test Cases'!$AA:$AA,$B59,'Gen Test Cases'!$I:$I,F$54)+COUNTIFS('Oracle 18 RDBMS Test Cases'!AA:AA,$B59,'Oracle 18 RDBMS Test Cases'!J:J,F$54)+COUNTIFS('UNIX or Linux Host Test Cases'!$AA:$AA,$B59,'UNIX or Linux Host Test Cases'!$J:$J,F$54)</f>
        <v>0</v>
      </c>
      <c r="G59" s="170">
        <v>10</v>
      </c>
      <c r="H59" s="125">
        <f t="shared" si="4"/>
        <v>250</v>
      </c>
      <c r="I59" s="125">
        <f t="shared" si="5"/>
        <v>0</v>
      </c>
      <c r="J59" s="225">
        <v>36</v>
      </c>
      <c r="K59" s="226" t="str">
        <f>"WARNING: THERE IS AT LEAST ONE TEST CASE WITH"</f>
        <v>WARNING: THERE IS AT LEAST ONE TEST CASE WITH</v>
      </c>
      <c r="P59" s="218"/>
    </row>
    <row r="60" spans="1:16" ht="12.75" customHeight="1" x14ac:dyDescent="0.35">
      <c r="A60" s="163"/>
      <c r="B60" s="167">
        <v>3</v>
      </c>
      <c r="C60" s="168">
        <f>COUNTIF('Gen Test Cases'!$AA:$AA,$B60)+COUNTIF('Oracle 18 RDBMS Test Cases'!AA:AA,$B60)+COUNTIF('UNIX or Linux Host Test Cases'!AA:AA,$B60)</f>
        <v>3</v>
      </c>
      <c r="D60" s="169">
        <f>COUNTIFS('Gen Test Cases'!$AA:$AA,$B60,'Gen Test Cases'!$I:$I,D$54)+COUNTIFS('Oracle 18 RDBMS Test Cases'!$AA:$AA,$B60,'Oracle 18 RDBMS Test Cases'!$J:$J,D$54)+COUNTIFS('UNIX or Linux Host Test Cases'!$AA:$AA,$B60,'UNIX or Linux Host Test Cases'!$J:$J,D$54)</f>
        <v>0</v>
      </c>
      <c r="E60" s="169">
        <f>COUNTIFS('Gen Test Cases'!$AA:$AA,$B60,'Gen Test Cases'!$I:$I,D$54)+COUNTIFS('Oracle 18 RDBMS Test Cases'!AA:AA,$B60,'Oracle 18 RDBMS Test Cases'!J:J,D$54)+COUNTIFS('UNIX or Linux Host Test Cases'!$AA:$AA,$B60,'UNIX or Linux Host Test Cases'!$J:$J,D$54)</f>
        <v>0</v>
      </c>
      <c r="F60" s="169">
        <f>COUNTIFS('Gen Test Cases'!$AA:$AA,$B60,'Gen Test Cases'!$I:$I,F$54)+COUNTIFS('Oracle 18 RDBMS Test Cases'!AA:AA,$B60,'Oracle 18 RDBMS Test Cases'!J:J,F$54)+COUNTIFS('UNIX or Linux Host Test Cases'!$AA:$AA,$B60,'UNIX or Linux Host Test Cases'!$J:$J,F$54)</f>
        <v>0</v>
      </c>
      <c r="G60" s="170">
        <v>5</v>
      </c>
      <c r="H60" s="125">
        <f t="shared" si="4"/>
        <v>15</v>
      </c>
      <c r="I60" s="125">
        <f t="shared" si="5"/>
        <v>0</v>
      </c>
      <c r="J60" s="171"/>
      <c r="K60" s="226" t="str">
        <f>"MULTIPLE OR INVALID ISSUE CODES (SEE TEST CASES TABS)"</f>
        <v>MULTIPLE OR INVALID ISSUE CODES (SEE TEST CASES TABS)</v>
      </c>
      <c r="P60" s="218"/>
    </row>
    <row r="61" spans="1:16" ht="14.5" x14ac:dyDescent="0.35">
      <c r="A61" s="163"/>
      <c r="B61" s="167">
        <v>2</v>
      </c>
      <c r="C61" s="168">
        <f>COUNTIF('Gen Test Cases'!$AA:$AA,$B61)+COUNTIF('Oracle 18 RDBMS Test Cases'!AA:AA,$B61)+COUNTIF('UNIX or Linux Host Test Cases'!AA:AA,$B61)</f>
        <v>3</v>
      </c>
      <c r="D61" s="169">
        <f>COUNTIFS('Gen Test Cases'!$AA:$AA,$B61,'Gen Test Cases'!$I:$I,D$54)+COUNTIFS('Oracle 18 RDBMS Test Cases'!$AA:$AA,$B61,'Oracle 18 RDBMS Test Cases'!$J:$J,D$54)+COUNTIFS('UNIX or Linux Host Test Cases'!$AA:$AA,$B61,'UNIX or Linux Host Test Cases'!$J:$J,D$54)</f>
        <v>0</v>
      </c>
      <c r="E61" s="169">
        <f>COUNTIFS('Gen Test Cases'!$AA:$AA,$B61,'Gen Test Cases'!$I:$I,D$54)+COUNTIFS('Oracle 18 RDBMS Test Cases'!AA:AA,$B61,'Oracle 18 RDBMS Test Cases'!J:J,D$54)+COUNTIFS('UNIX or Linux Host Test Cases'!$AA:$AA,$B61,'UNIX or Linux Host Test Cases'!$J:$J,D$54)</f>
        <v>0</v>
      </c>
      <c r="F61" s="169">
        <f>COUNTIFS('Gen Test Cases'!$AA:$AA,$B61,'Gen Test Cases'!$I:$I,F$54)+COUNTIFS('Oracle 18 RDBMS Test Cases'!AA:AA,$B61,'Oracle 18 RDBMS Test Cases'!J:J,F$54)+COUNTIFS('UNIX or Linux Host Test Cases'!$AA:$AA,$B61,'UNIX or Linux Host Test Cases'!$J:$J,F$54)</f>
        <v>0</v>
      </c>
      <c r="G61" s="170">
        <v>2</v>
      </c>
      <c r="H61" s="125">
        <f>(C61-F61)*(G61)</f>
        <v>6</v>
      </c>
      <c r="I61" s="125">
        <f>D61*G61</f>
        <v>0</v>
      </c>
      <c r="P61" s="218"/>
    </row>
    <row r="62" spans="1:16" ht="15" customHeight="1" x14ac:dyDescent="0.35">
      <c r="A62" s="163"/>
      <c r="B62" s="167">
        <v>1</v>
      </c>
      <c r="C62" s="168">
        <f>COUNTIF('Gen Test Cases'!$AA:$AA,$B62)+COUNTIF('Oracle 18 RDBMS Test Cases'!AA:AA,$B62)+COUNTIF('UNIX or Linux Host Test Cases'!AA:AA,$B62)</f>
        <v>1</v>
      </c>
      <c r="D62" s="169">
        <f>COUNTIFS('Gen Test Cases'!$AA:$AA,$B62,'Gen Test Cases'!$I:$I,D$54)+COUNTIFS('Oracle 18 RDBMS Test Cases'!$AA:$AA,$B62,'Oracle 18 RDBMS Test Cases'!$J:$J,D$54)+COUNTIFS('UNIX or Linux Host Test Cases'!$AA:$AA,$B62,'UNIX or Linux Host Test Cases'!$J:$J,D$54)</f>
        <v>0</v>
      </c>
      <c r="E62" s="169">
        <f>COUNTIFS('Gen Test Cases'!$AA:$AA,$B62,'Gen Test Cases'!$I:$I,D$54)+COUNTIFS('Oracle 18 RDBMS Test Cases'!AA:AA,$B62,'Oracle 18 RDBMS Test Cases'!J:J,D$54)+COUNTIFS('UNIX or Linux Host Test Cases'!$AA:$AA,$B62,'UNIX or Linux Host Test Cases'!$J:$J,D$54)</f>
        <v>0</v>
      </c>
      <c r="F62" s="169">
        <f>COUNTIFS('Gen Test Cases'!$AA:$AA,$B62,'Gen Test Cases'!$I:$I,F$54)+COUNTIFS('Oracle 18 RDBMS Test Cases'!AA:AA,$B62,'Oracle 18 RDBMS Test Cases'!J:J,F$54)+COUNTIFS('UNIX or Linux Host Test Cases'!$AA:$AA,$B62,'UNIX or Linux Host Test Cases'!$J:$J,F$54)</f>
        <v>0</v>
      </c>
      <c r="G62" s="170">
        <v>1</v>
      </c>
      <c r="H62" s="125">
        <f>(C62-F62)*(G62)</f>
        <v>1</v>
      </c>
      <c r="I62" s="125">
        <f>D62*G62</f>
        <v>0</v>
      </c>
      <c r="P62" s="218"/>
    </row>
    <row r="63" spans="1:16" ht="23.25" hidden="1" customHeight="1" x14ac:dyDescent="0.35">
      <c r="A63" s="163"/>
      <c r="B63" s="172" t="s">
        <v>110</v>
      </c>
      <c r="C63" s="173"/>
      <c r="D63" s="299">
        <f>SUM(I55:I62)/SUM(H55:H62)*100</f>
        <v>0</v>
      </c>
      <c r="E63" s="179"/>
      <c r="F63" s="179"/>
      <c r="G63" s="179"/>
      <c r="P63" s="218"/>
    </row>
    <row r="64" spans="1:16" ht="12.75" customHeight="1" x14ac:dyDescent="0.35">
      <c r="A64" s="175"/>
      <c r="B64" s="176"/>
      <c r="C64" s="176"/>
      <c r="D64" s="176"/>
      <c r="E64" s="176"/>
      <c r="F64" s="176"/>
      <c r="G64" s="176"/>
      <c r="H64" s="176"/>
      <c r="I64" s="176"/>
      <c r="J64" s="176"/>
      <c r="K64" s="177"/>
      <c r="L64" s="177"/>
      <c r="M64" s="177"/>
      <c r="N64" s="177"/>
      <c r="O64" s="177"/>
      <c r="P64" s="221"/>
    </row>
    <row r="65" spans="1:16" ht="12.75" customHeight="1" x14ac:dyDescent="0.35">
      <c r="A65" s="127"/>
      <c r="B65" s="128"/>
      <c r="C65" s="128"/>
      <c r="D65" s="128"/>
      <c r="E65" s="128"/>
      <c r="F65" s="128"/>
      <c r="G65" s="128"/>
      <c r="H65" s="128"/>
      <c r="I65" s="128"/>
      <c r="J65" s="128"/>
      <c r="K65" s="128"/>
      <c r="L65" s="128"/>
      <c r="M65" s="128"/>
      <c r="N65" s="128"/>
      <c r="O65" s="128"/>
      <c r="P65" s="216"/>
    </row>
    <row r="66" spans="1:16" ht="12.75" customHeight="1" x14ac:dyDescent="0.35">
      <c r="A66" s="129"/>
      <c r="B66" s="130" t="s">
        <v>115</v>
      </c>
      <c r="C66" s="131"/>
      <c r="D66" s="131"/>
      <c r="E66" s="131"/>
      <c r="F66" s="131"/>
      <c r="G66" s="132"/>
      <c r="H66" s="179"/>
      <c r="I66" s="179"/>
      <c r="J66" s="179"/>
      <c r="K66" s="179"/>
      <c r="L66" s="179"/>
      <c r="M66" s="179"/>
      <c r="N66" s="179"/>
      <c r="O66" s="179"/>
      <c r="P66" s="218"/>
    </row>
    <row r="67" spans="1:16" ht="12.75" customHeight="1" x14ac:dyDescent="0.35">
      <c r="A67" s="129"/>
      <c r="B67" s="133" t="s">
        <v>2662</v>
      </c>
      <c r="C67" s="134"/>
      <c r="D67" s="134"/>
      <c r="E67" s="134"/>
      <c r="F67" s="134"/>
      <c r="G67" s="135"/>
      <c r="H67" s="179"/>
      <c r="I67" s="179"/>
      <c r="J67" s="179"/>
      <c r="K67" s="179"/>
      <c r="L67" s="179"/>
      <c r="M67" s="179"/>
      <c r="N67" s="179"/>
      <c r="O67" s="179"/>
      <c r="P67" s="218"/>
    </row>
    <row r="68" spans="1:16" ht="14.5" x14ac:dyDescent="0.35">
      <c r="A68" s="336" t="s">
        <v>116</v>
      </c>
      <c r="B68" s="137" t="s">
        <v>89</v>
      </c>
      <c r="C68" s="138"/>
      <c r="D68" s="139"/>
      <c r="E68" s="139"/>
      <c r="F68" s="139"/>
      <c r="G68" s="140"/>
      <c r="H68" s="179"/>
      <c r="I68" s="179"/>
      <c r="J68" s="179"/>
      <c r="K68" s="141" t="s">
        <v>90</v>
      </c>
      <c r="L68" s="142"/>
      <c r="M68" s="142"/>
      <c r="N68" s="142"/>
      <c r="O68" s="143"/>
      <c r="P68" s="218"/>
    </row>
    <row r="69" spans="1:16" ht="36" x14ac:dyDescent="0.35">
      <c r="A69" s="336"/>
      <c r="B69" s="144" t="s">
        <v>91</v>
      </c>
      <c r="C69" s="145" t="s">
        <v>92</v>
      </c>
      <c r="D69" s="145" t="s">
        <v>93</v>
      </c>
      <c r="E69" s="145" t="s">
        <v>94</v>
      </c>
      <c r="F69" s="145" t="s">
        <v>95</v>
      </c>
      <c r="G69" s="146" t="s">
        <v>96</v>
      </c>
      <c r="H69" s="179"/>
      <c r="I69" s="179"/>
      <c r="J69" s="179"/>
      <c r="K69" s="147" t="s">
        <v>97</v>
      </c>
      <c r="L69" s="148"/>
      <c r="M69" s="149" t="s">
        <v>98</v>
      </c>
      <c r="N69" s="149" t="s">
        <v>99</v>
      </c>
      <c r="O69" s="150" t="s">
        <v>100</v>
      </c>
      <c r="P69" s="218"/>
    </row>
    <row r="70" spans="1:16" ht="14.5" x14ac:dyDescent="0.35">
      <c r="A70" s="136"/>
      <c r="B70" s="151">
        <f>COUNTIF('Gen Test Cases'!I3:I37,"Pass")+COUNTIF('Oracle 18 RDBMS Test Cases'!J3:J82,"Pass")+COUNTIF('Windows Host Test Cases'!J3:J6,"Pass")</f>
        <v>0</v>
      </c>
      <c r="C70" s="152">
        <f>COUNTIF('Gen Test Cases'!I3:I37,"Fail")+COUNTIF('Oracle 18 RDBMS Test Cases'!J3:J82,"Fail")+COUNTIF('Windows Host Test Cases'!J3:J6,"Fail")</f>
        <v>0</v>
      </c>
      <c r="D70" s="151">
        <f>COUNTIF('Gen Test Cases'!I3:I37,"Info")+COUNTIF('Oracle 18 RDBMS Test Cases'!J3:J81,"Info")+COUNTIF('Windows Host Test Cases'!J3:J6,"Info")</f>
        <v>0</v>
      </c>
      <c r="E70" s="152">
        <f>COUNTIF('Gen Test Cases'!I3:I37,"N/A")+COUNTIF('Oracle 18 RDBMS Test Cases'!J3:J81,"N/A")+COUNTIF('Windows Host Test Cases'!J3:J6,"N/A")</f>
        <v>0</v>
      </c>
      <c r="F70" s="151">
        <f>B70+C70</f>
        <v>0</v>
      </c>
      <c r="G70" s="153">
        <f>D82/100</f>
        <v>0</v>
      </c>
      <c r="H70" s="179"/>
      <c r="I70" s="179"/>
      <c r="J70" s="179"/>
      <c r="K70" s="154" t="s">
        <v>101</v>
      </c>
      <c r="L70" s="155"/>
      <c r="M70" s="156">
        <f>COUNTA('Gen Test Cases'!I3:I37)+COUNTA('Oracle 18 RDBMS Test Cases'!J3:J82)+COUNTA('Windows Host Test Cases'!J3:J13)</f>
        <v>0</v>
      </c>
      <c r="N70" s="156">
        <f>O70-M70</f>
        <v>108</v>
      </c>
      <c r="O70" s="157">
        <f>COUNTA('Gen Test Cases'!A3:A37)+COUNTA('Oracle 18 RDBMS Test Cases'!A3:A82)+COUNTA('Windows Host Test Cases'!A3:A13)</f>
        <v>108</v>
      </c>
      <c r="P70" s="218"/>
    </row>
    <row r="71" spans="1:16" ht="12.75" customHeight="1" x14ac:dyDescent="0.35">
      <c r="A71" s="136"/>
      <c r="B71" s="178"/>
      <c r="C71" s="179"/>
      <c r="D71" s="179"/>
      <c r="E71" s="179"/>
      <c r="F71" s="179"/>
      <c r="G71" s="179"/>
      <c r="H71" s="179"/>
      <c r="I71" s="179"/>
      <c r="J71" s="179"/>
      <c r="K71" s="180"/>
      <c r="L71" s="180"/>
      <c r="M71" s="180"/>
      <c r="N71" s="180"/>
      <c r="O71" s="180"/>
      <c r="P71" s="218"/>
    </row>
    <row r="72" spans="1:16" ht="14.5" x14ac:dyDescent="0.35">
      <c r="A72" s="136"/>
      <c r="B72" s="160" t="s">
        <v>102</v>
      </c>
      <c r="C72" s="161"/>
      <c r="D72" s="161"/>
      <c r="E72" s="161"/>
      <c r="F72" s="161"/>
      <c r="G72" s="162"/>
      <c r="H72" s="179"/>
      <c r="I72" s="179"/>
      <c r="J72" s="179"/>
      <c r="K72" s="180"/>
      <c r="L72" s="180"/>
      <c r="M72" s="180"/>
      <c r="N72" s="180"/>
      <c r="O72" s="180"/>
      <c r="P72" s="218"/>
    </row>
    <row r="73" spans="1:16" ht="14.5" x14ac:dyDescent="0.35">
      <c r="A73" s="163"/>
      <c r="B73" s="164" t="s">
        <v>103</v>
      </c>
      <c r="C73" s="164" t="s">
        <v>104</v>
      </c>
      <c r="D73" s="164" t="s">
        <v>105</v>
      </c>
      <c r="E73" s="164" t="s">
        <v>106</v>
      </c>
      <c r="F73" s="164" t="s">
        <v>94</v>
      </c>
      <c r="G73" s="164" t="s">
        <v>107</v>
      </c>
      <c r="H73" s="165" t="s">
        <v>108</v>
      </c>
      <c r="I73" s="165" t="s">
        <v>109</v>
      </c>
      <c r="J73" s="179"/>
      <c r="K73" s="181"/>
      <c r="L73" s="181"/>
      <c r="M73" s="181"/>
      <c r="N73" s="181"/>
      <c r="O73" s="181"/>
      <c r="P73" s="218"/>
    </row>
    <row r="74" spans="1:16" ht="14.5" x14ac:dyDescent="0.35">
      <c r="A74" s="163"/>
      <c r="B74" s="167">
        <v>8</v>
      </c>
      <c r="C74" s="168">
        <f>COUNTIF('Gen Test Cases'!$AA:$AA,$B74)+COUNTIF('Oracle 18 RDBMS Test Cases'!AA:AA,$B74)+COUNTIF('Windows Host Test Cases'!AA:AA,$B74)</f>
        <v>0</v>
      </c>
      <c r="D74" s="169">
        <f>COUNTIFS('Gen Test Cases'!$AA:$AA,$B74,'Gen Test Cases'!$I:$I,D$73)+COUNTIFS('Oracle 18 RDBMS Test Cases'!AA:AA,$B74,'Oracle 18 RDBMS Test Cases'!J:J,D$73)+COUNTIFS('Windows Host Test Cases'!$AA:$AA,$B74,'Windows Host Test Cases'!$J:$J,D$73)</f>
        <v>0</v>
      </c>
      <c r="E74" s="169">
        <f>COUNTIFS('Gen Test Cases'!$AA:$AA,$B74,'Gen Test Cases'!$I:$I,E$73)+COUNTIFS('Oracle 18 RDBMS Test Cases'!AA:AA,$B74,'Oracle 18 RDBMS Test Cases'!J:J,E$73)+COUNTIFS('Windows Host Test Cases'!$AA:$AA,$B74,'Windows Host Test Cases'!$J:$J,E$73)</f>
        <v>0</v>
      </c>
      <c r="F74" s="169">
        <f>COUNTIFS('Gen Test Cases'!$AA:$AA,$B74,'Gen Test Cases'!$I:$I,F$73)+COUNTIFS('Oracle 18 RDBMS Test Cases'!AA:AA,$B74,'Oracle 18 RDBMS Test Cases'!J:J,F$73)+COUNTIFS('Windows Host Test Cases'!$AA:$AA,$B74,'Windows Host Test Cases'!$J:$J,F$73)</f>
        <v>0</v>
      </c>
      <c r="G74" s="170">
        <v>1500</v>
      </c>
      <c r="H74" s="179">
        <f t="shared" ref="H74:H81" si="6">(C74-F74)*(G74)</f>
        <v>0</v>
      </c>
      <c r="I74" s="179">
        <f t="shared" ref="I74:I81" si="7">D74*G74</f>
        <v>0</v>
      </c>
      <c r="J74" s="225">
        <f>D70+N70</f>
        <v>108</v>
      </c>
      <c r="K74" s="226" t="str">
        <f>"WARNING: THERE IS AT LEAST ONE TEST CASE WITH"</f>
        <v>WARNING: THERE IS AT LEAST ONE TEST CASE WITH</v>
      </c>
      <c r="L74" s="179"/>
      <c r="M74" s="179"/>
      <c r="N74" s="179"/>
      <c r="O74" s="179"/>
      <c r="P74" s="218"/>
    </row>
    <row r="75" spans="1:16" ht="14.5" x14ac:dyDescent="0.35">
      <c r="A75" s="163"/>
      <c r="B75" s="167">
        <v>7</v>
      </c>
      <c r="C75" s="168">
        <f>COUNTIF('Gen Test Cases'!$AA:$AA,$B75)+COUNTIF('Oracle 18 RDBMS Test Cases'!AA:AA,$B75)+COUNTIF('Windows Host Test Cases'!AA:AA,$B75)</f>
        <v>2</v>
      </c>
      <c r="D75" s="169">
        <f>COUNTIFS('Gen Test Cases'!$AA:$AA,$B75,'Gen Test Cases'!$I:$I,D$73)+COUNTIFS('Oracle 18 RDBMS Test Cases'!AA:AA,$B75,'Oracle 18 RDBMS Test Cases'!J:J,D$73)+COUNTIFS('Windows Host Test Cases'!$AA:$AA,$B75,'Windows Host Test Cases'!$J:$J,D$73)</f>
        <v>0</v>
      </c>
      <c r="E75" s="169">
        <f>COUNTIFS('Gen Test Cases'!$AA:$AA,$B75,'Gen Test Cases'!$I:$I,E$73)+COUNTIFS('Oracle 18 RDBMS Test Cases'!AA:AA,$B75,'Oracle 18 RDBMS Test Cases'!J:J,E$73)+COUNTIFS('Windows Host Test Cases'!$AA:$AA,$B75,'Windows Host Test Cases'!$J:$J,E$73)</f>
        <v>0</v>
      </c>
      <c r="F75" s="169">
        <f>COUNTIFS('Gen Test Cases'!$AA:$AA,$B75,'Gen Test Cases'!$I:$I,F$73)+COUNTIFS('Oracle 18 RDBMS Test Cases'!AA:AA,$B75,'Oracle 18 RDBMS Test Cases'!J:J,F$73)+COUNTIFS('Windows Host Test Cases'!$AA:$AA,$B75,'Windows Host Test Cases'!$J:$J,F$73)</f>
        <v>0</v>
      </c>
      <c r="G75" s="170">
        <v>750</v>
      </c>
      <c r="H75" s="179">
        <f t="shared" si="6"/>
        <v>1500</v>
      </c>
      <c r="I75" s="179">
        <f t="shared" si="7"/>
        <v>0</v>
      </c>
      <c r="K75" s="226" t="str">
        <f>"AN 'INFO' OR BLANK STATUS (SEE ABOVE)"</f>
        <v>AN 'INFO' OR BLANK STATUS (SEE ABOVE)</v>
      </c>
      <c r="L75" s="179"/>
      <c r="M75" s="179"/>
      <c r="N75" s="179"/>
      <c r="O75" s="179"/>
      <c r="P75" s="218"/>
    </row>
    <row r="76" spans="1:16" ht="14.5" x14ac:dyDescent="0.35">
      <c r="A76" s="163"/>
      <c r="B76" s="167">
        <v>6</v>
      </c>
      <c r="C76" s="168">
        <f>COUNTIF('Gen Test Cases'!$AA:$AA,$B76)+COUNTIF('Oracle 18 RDBMS Test Cases'!AA:AA,$B76)+COUNTIF('Windows Host Test Cases'!AA:AA,$B76)</f>
        <v>3</v>
      </c>
      <c r="D76" s="169">
        <f>COUNTIFS('Gen Test Cases'!$AA:$AA,$B76,'Gen Test Cases'!$I:$I,D$73)+COUNTIFS('Oracle 18 RDBMS Test Cases'!AA:AA,$B76,'Oracle 18 RDBMS Test Cases'!J:J,D$73)+COUNTIFS('Windows Host Test Cases'!$AA:$AA,$B76,'Windows Host Test Cases'!$J:$J,D$73)</f>
        <v>0</v>
      </c>
      <c r="E76" s="169">
        <f>COUNTIFS('Gen Test Cases'!$AA:$AA,$B76,'Gen Test Cases'!$I:$I,E$73)+COUNTIFS('Oracle 18 RDBMS Test Cases'!AA:AA,$B76,'Oracle 18 RDBMS Test Cases'!J:J,E$73)+COUNTIFS('Windows Host Test Cases'!$AA:$AA,$B76,'Windows Host Test Cases'!$J:$J,E$73)</f>
        <v>0</v>
      </c>
      <c r="F76" s="169">
        <f>COUNTIFS('Gen Test Cases'!$AA:$AA,$B76,'Gen Test Cases'!$I:$I,F$73)+COUNTIFS('Oracle 18 RDBMS Test Cases'!AA:AA,$B76,'Oracle 18 RDBMS Test Cases'!J:J,F$73)+COUNTIFS('Windows Host Test Cases'!$AA:$AA,$B76,'Windows Host Test Cases'!$J:$J,F$73)</f>
        <v>0</v>
      </c>
      <c r="G76" s="170">
        <v>100</v>
      </c>
      <c r="H76" s="179">
        <f t="shared" si="6"/>
        <v>300</v>
      </c>
      <c r="I76" s="179">
        <f t="shared" si="7"/>
        <v>0</v>
      </c>
      <c r="L76" s="179"/>
      <c r="M76" s="179"/>
      <c r="N76" s="179"/>
      <c r="O76" s="179"/>
      <c r="P76" s="218"/>
    </row>
    <row r="77" spans="1:16" ht="14.5" x14ac:dyDescent="0.35">
      <c r="A77" s="163"/>
      <c r="B77" s="167">
        <v>5</v>
      </c>
      <c r="C77" s="168">
        <f>COUNTIF('Gen Test Cases'!$AA:$AA,$B77)+COUNTIF('Oracle 18 RDBMS Test Cases'!AA:AA,$B77)+COUNTIF('Windows Host Test Cases'!AA:AA,$B77)</f>
        <v>62</v>
      </c>
      <c r="D77" s="169">
        <f>COUNTIFS('Gen Test Cases'!$AA:$AA,$B77,'Gen Test Cases'!$I:$I,D$73)+COUNTIFS('Oracle 18 RDBMS Test Cases'!AA:AA,$B77,'Oracle 18 RDBMS Test Cases'!J:J,D$73)+COUNTIFS('Windows Host Test Cases'!$AA:$AA,$B77,'Windows Host Test Cases'!$J:$J,D$73)</f>
        <v>0</v>
      </c>
      <c r="E77" s="169">
        <f>COUNTIFS('Gen Test Cases'!$AA:$AA,$B77,'Gen Test Cases'!$I:$I,E$73)+COUNTIFS('Oracle 18 RDBMS Test Cases'!AA:AA,$B77,'Oracle 18 RDBMS Test Cases'!J:J,E$73)+COUNTIFS('Windows Host Test Cases'!$AA:$AA,$B77,'Windows Host Test Cases'!$J:$J,E$73)</f>
        <v>0</v>
      </c>
      <c r="F77" s="169">
        <f>COUNTIFS('Gen Test Cases'!$AA:$AA,$B77,'Gen Test Cases'!$I:$I,F$73)+COUNTIFS('Oracle 18 RDBMS Test Cases'!AA:AA,$B77,'Oracle 18 RDBMS Test Cases'!J:J,F$73)+COUNTIFS('Windows Host Test Cases'!$AA:$AA,$B77,'Windows Host Test Cases'!$J:$J,F$73)</f>
        <v>0</v>
      </c>
      <c r="G77" s="170">
        <v>50</v>
      </c>
      <c r="H77" s="179">
        <f t="shared" si="6"/>
        <v>3100</v>
      </c>
      <c r="I77" s="179">
        <f t="shared" si="7"/>
        <v>0</v>
      </c>
      <c r="L77" s="179"/>
      <c r="M77" s="179"/>
      <c r="N77" s="179"/>
      <c r="O77" s="179"/>
      <c r="P77" s="218"/>
    </row>
    <row r="78" spans="1:16" ht="14.5" x14ac:dyDescent="0.35">
      <c r="A78" s="163"/>
      <c r="B78" s="167">
        <v>4</v>
      </c>
      <c r="C78" s="168">
        <f>COUNTIF('Gen Test Cases'!$AA:$AA,$B78)+COUNTIF('Oracle 18 RDBMS Test Cases'!AA:AA,$B78)+COUNTIF('Windows Host Test Cases'!AA:AA,$B78)</f>
        <v>25</v>
      </c>
      <c r="D78" s="169">
        <f>COUNTIFS('Gen Test Cases'!$AA:$AA,$B78,'Gen Test Cases'!$I:$I,D$73)+COUNTIFS('Oracle 18 RDBMS Test Cases'!AA:AA,$B78,'Oracle 18 RDBMS Test Cases'!J:J,D$73)+COUNTIFS('Windows Host Test Cases'!$AA:$AA,$B78,'Windows Host Test Cases'!$J:$J,D$73)</f>
        <v>0</v>
      </c>
      <c r="E78" s="169">
        <f>COUNTIFS('Gen Test Cases'!$AA:$AA,$B78,'Gen Test Cases'!$I:$I,E$73)+COUNTIFS('Oracle 18 RDBMS Test Cases'!AA:AA,$B78,'Oracle 18 RDBMS Test Cases'!J:J,E$73)+COUNTIFS('Windows Host Test Cases'!$AA:$AA,$B78,'Windows Host Test Cases'!$J:$J,E$73)</f>
        <v>0</v>
      </c>
      <c r="F78" s="169">
        <f>COUNTIFS('Gen Test Cases'!$AA:$AA,$B78,'Gen Test Cases'!$I:$I,F$73)+COUNTIFS('Oracle 18 RDBMS Test Cases'!AA:AA,$B78,'Oracle 18 RDBMS Test Cases'!J:J,F$73)+COUNTIFS('Windows Host Test Cases'!$AA:$AA,$B78,'Windows Host Test Cases'!$J:$J,F$73)</f>
        <v>0</v>
      </c>
      <c r="G78" s="170">
        <v>10</v>
      </c>
      <c r="H78" s="179">
        <f t="shared" si="6"/>
        <v>250</v>
      </c>
      <c r="I78" s="179">
        <f t="shared" si="7"/>
        <v>0</v>
      </c>
      <c r="J78" s="225">
        <v>36</v>
      </c>
      <c r="K78" s="226" t="str">
        <f>"WARNING: THERE IS AT LEAST ONE TEST CASE WITH"</f>
        <v>WARNING: THERE IS AT LEAST ONE TEST CASE WITH</v>
      </c>
      <c r="L78" s="179"/>
      <c r="M78" s="179"/>
      <c r="N78" s="179"/>
      <c r="O78" s="179"/>
      <c r="P78" s="218"/>
    </row>
    <row r="79" spans="1:16" ht="14.5" x14ac:dyDescent="0.35">
      <c r="A79" s="163"/>
      <c r="B79" s="167">
        <v>3</v>
      </c>
      <c r="C79" s="168">
        <f>COUNTIF('Gen Test Cases'!$AA:$AA,$B79)+COUNTIF('Oracle 18 RDBMS Test Cases'!AA:AA,$B79)+COUNTIF('Windows Host Test Cases'!AA:AA,$B79)</f>
        <v>3</v>
      </c>
      <c r="D79" s="169">
        <f>COUNTIFS('Gen Test Cases'!$AA:$AA,$B79,'Gen Test Cases'!$I:$I,D$73)+COUNTIFS('Oracle 18 RDBMS Test Cases'!AA:AA,$B79,'Oracle 18 RDBMS Test Cases'!J:J,D$73)+COUNTIFS('Windows Host Test Cases'!$AA:$AA,$B79,'Windows Host Test Cases'!$J:$J,D$73)</f>
        <v>0</v>
      </c>
      <c r="E79" s="169">
        <f>COUNTIFS('Gen Test Cases'!$AA:$AA,$B79,'Gen Test Cases'!$I:$I,E$73)+COUNTIFS('Oracle 18 RDBMS Test Cases'!AA:AA,$B79,'Oracle 18 RDBMS Test Cases'!J:J,E$73)+COUNTIFS('Windows Host Test Cases'!$AA:$AA,$B79,'Windows Host Test Cases'!$J:$J,E$73)</f>
        <v>0</v>
      </c>
      <c r="F79" s="169">
        <f>COUNTIFS('Gen Test Cases'!$AA:$AA,$B79,'Gen Test Cases'!$I:$I,F$73)+COUNTIFS('Oracle 18 RDBMS Test Cases'!AA:AA,$B79,'Oracle 18 RDBMS Test Cases'!J:J,F$73)+COUNTIFS('Windows Host Test Cases'!$AA:$AA,$B79,'Windows Host Test Cases'!$J:$J,F$73)</f>
        <v>0</v>
      </c>
      <c r="G79" s="170">
        <v>5</v>
      </c>
      <c r="H79" s="179">
        <f t="shared" si="6"/>
        <v>15</v>
      </c>
      <c r="I79" s="179">
        <f t="shared" si="7"/>
        <v>0</v>
      </c>
      <c r="J79" s="171"/>
      <c r="K79" s="226" t="str">
        <f>"MULTIPLE OR INVALID ISSUE CODES (SEE TEST CASES TABS)"</f>
        <v>MULTIPLE OR INVALID ISSUE CODES (SEE TEST CASES TABS)</v>
      </c>
      <c r="L79" s="179"/>
      <c r="M79" s="179"/>
      <c r="N79" s="179"/>
      <c r="O79" s="179"/>
      <c r="P79" s="218"/>
    </row>
    <row r="80" spans="1:16" ht="14.5" x14ac:dyDescent="0.35">
      <c r="A80" s="163"/>
      <c r="B80" s="167">
        <v>2</v>
      </c>
      <c r="C80" s="168">
        <f>COUNTIF('Gen Test Cases'!$AA:$AA,$B80)+COUNTIF('Oracle 18 RDBMS Test Cases'!AA:AA,$B80)+COUNTIF('Windows Host Test Cases'!AA:AA,$B80)</f>
        <v>3</v>
      </c>
      <c r="D80" s="169">
        <f>COUNTIFS('Gen Test Cases'!$AA:$AA,$B80,'Gen Test Cases'!$I:$I,D$73)+COUNTIFS('Oracle 18 RDBMS Test Cases'!AA:AA,$B80,'Oracle 18 RDBMS Test Cases'!J:J,D$73)+COUNTIFS('Windows Host Test Cases'!$AA:$AA,$B80,'Windows Host Test Cases'!$J:$J,D$73)</f>
        <v>0</v>
      </c>
      <c r="E80" s="169">
        <f>COUNTIFS('Gen Test Cases'!$AA:$AA,$B80,'Gen Test Cases'!$I:$I,E$73)+COUNTIFS('Oracle 18 RDBMS Test Cases'!AA:AA,$B80,'Oracle 18 RDBMS Test Cases'!J:J,E$73)+COUNTIFS('Windows Host Test Cases'!$AA:$AA,$B80,'Windows Host Test Cases'!$J:$J,E$73)</f>
        <v>0</v>
      </c>
      <c r="F80" s="169">
        <f>COUNTIFS('Gen Test Cases'!$AA:$AA,$B80,'Gen Test Cases'!$I:$I,F$73)+COUNTIFS('Oracle 18 RDBMS Test Cases'!AA:AA,$B80,'Oracle 18 RDBMS Test Cases'!J:J,F$73)+COUNTIFS('Windows Host Test Cases'!$AA:$AA,$B80,'Windows Host Test Cases'!$J:$J,F$73)</f>
        <v>0</v>
      </c>
      <c r="G80" s="170">
        <v>2</v>
      </c>
      <c r="H80" s="179">
        <f t="shared" si="6"/>
        <v>6</v>
      </c>
      <c r="I80" s="179">
        <f t="shared" si="7"/>
        <v>0</v>
      </c>
      <c r="J80" s="179"/>
      <c r="K80" s="179"/>
      <c r="L80" s="179"/>
      <c r="M80" s="179"/>
      <c r="N80" s="179"/>
      <c r="O80" s="179"/>
      <c r="P80" s="218"/>
    </row>
    <row r="81" spans="1:16" ht="14.5" x14ac:dyDescent="0.35">
      <c r="A81" s="163"/>
      <c r="B81" s="167">
        <v>1</v>
      </c>
      <c r="C81" s="168">
        <f>COUNTIF('Gen Test Cases'!$AA:$AA,$B81)+COUNTIF('Oracle 18 RDBMS Test Cases'!AA:AA,$B81)+COUNTIF('Windows Host Test Cases'!AA:AA,$B81)</f>
        <v>1</v>
      </c>
      <c r="D81" s="169">
        <f>COUNTIFS('Gen Test Cases'!$AA:$AA,$B81,'Gen Test Cases'!$I:$I,D$73)+COUNTIFS('Oracle 18 RDBMS Test Cases'!AA:AA,$B81,'Oracle 18 RDBMS Test Cases'!J:J,D$73)+COUNTIFS('Windows Host Test Cases'!$AA:$AA,$B81,'Windows Host Test Cases'!$J:$J,D$73)</f>
        <v>0</v>
      </c>
      <c r="E81" s="169">
        <f>COUNTIFS('Gen Test Cases'!$AA:$AA,$B81,'Gen Test Cases'!$I:$I,E$73)+COUNTIFS('Oracle 18 RDBMS Test Cases'!AA:AA,$B81,'Oracle 18 RDBMS Test Cases'!J:J,E$73)+COUNTIFS('Windows Host Test Cases'!$AA:$AA,$B81,'Windows Host Test Cases'!$J:$J,E$73)</f>
        <v>0</v>
      </c>
      <c r="F81" s="169">
        <f>COUNTIFS('Gen Test Cases'!$AA:$AA,$B81,'Gen Test Cases'!$I:$I,F$73)+COUNTIFS('Oracle 18 RDBMS Test Cases'!AA:AA,$B81,'Oracle 18 RDBMS Test Cases'!J:J,F$73)+COUNTIFS('Windows Host Test Cases'!$AA:$AA,$B81,'Windows Host Test Cases'!$J:$J,F$73)</f>
        <v>0</v>
      </c>
      <c r="G81" s="170">
        <v>1</v>
      </c>
      <c r="H81" s="179">
        <f t="shared" si="6"/>
        <v>1</v>
      </c>
      <c r="I81" s="179">
        <f t="shared" si="7"/>
        <v>0</v>
      </c>
      <c r="J81" s="179"/>
      <c r="K81" s="179"/>
      <c r="L81" s="179"/>
      <c r="M81" s="179"/>
      <c r="N81" s="179"/>
      <c r="O81" s="179"/>
      <c r="P81" s="218"/>
    </row>
    <row r="82" spans="1:16" ht="14.5" hidden="1" x14ac:dyDescent="0.35">
      <c r="A82" s="163"/>
      <c r="B82" s="172" t="s">
        <v>110</v>
      </c>
      <c r="C82" s="173"/>
      <c r="D82" s="174">
        <f>SUM(I74:I81)/SUM(H74:H81)*100</f>
        <v>0</v>
      </c>
      <c r="E82" s="169">
        <f>COUNTIFS('Gen Test Cases'!$AA:$AA,$B82,'Gen Test Cases'!$I:$I,E$73)+COUNTIFS('Oracle 18 RDBMS Test Cases'!AA:AA,$B82,'Oracle 18 RDBMS Test Cases'!J:J,E$73)+COUNTIFS('Windows Host Test Cases'!$AA:$AA,$B82,'Windows Host Test Cases'!$J:$J,E$73)</f>
        <v>0</v>
      </c>
      <c r="F82" s="169">
        <f>COUNTIFS('Gen Test Cases'!$AA:$AA,$B82,'Gen Test Cases'!$I:$I,F$73)+COUNTIFS('Oracle 18 RDBMS Test Cases'!AA:AA,$B82,'Oracle 18 RDBMS Test Cases'!J:J,F$73)+COUNTIFS('Windows Host Test Cases'!$AA:$AA,$B82,'Windows Host Test Cases'!$J:$J,F$73)</f>
        <v>0</v>
      </c>
      <c r="G82" s="179"/>
      <c r="H82" s="179"/>
      <c r="I82" s="179"/>
      <c r="J82" s="179"/>
      <c r="K82" s="179"/>
      <c r="L82" s="179"/>
      <c r="M82" s="179"/>
      <c r="N82" s="179"/>
      <c r="O82" s="179"/>
      <c r="P82" s="218"/>
    </row>
    <row r="83" spans="1:16" ht="12.75" customHeight="1" x14ac:dyDescent="0.35">
      <c r="A83" s="175"/>
      <c r="B83" s="176"/>
      <c r="C83" s="176"/>
      <c r="D83" s="176"/>
      <c r="E83" s="176"/>
      <c r="F83" s="176"/>
      <c r="G83" s="176"/>
      <c r="H83" s="176"/>
      <c r="I83" s="176"/>
      <c r="J83" s="176"/>
      <c r="K83" s="176"/>
      <c r="L83" s="176"/>
      <c r="M83" s="176"/>
      <c r="N83" s="176"/>
      <c r="O83" s="176"/>
      <c r="P83" s="221"/>
    </row>
    <row r="84" spans="1:16" ht="12.75" customHeight="1" x14ac:dyDescent="0.35">
      <c r="A84" s="127"/>
      <c r="B84" s="128"/>
      <c r="C84" s="128"/>
      <c r="D84" s="128"/>
      <c r="E84" s="128"/>
      <c r="F84" s="128"/>
      <c r="G84" s="128"/>
      <c r="H84" s="128"/>
      <c r="I84" s="128"/>
      <c r="J84" s="128"/>
      <c r="K84" s="128"/>
      <c r="L84" s="128"/>
      <c r="M84" s="128"/>
      <c r="N84" s="128"/>
      <c r="O84" s="128"/>
      <c r="P84" s="216"/>
    </row>
    <row r="85" spans="1:16" ht="14.5" x14ac:dyDescent="0.35">
      <c r="A85" s="129"/>
      <c r="B85" s="130" t="s">
        <v>117</v>
      </c>
      <c r="C85" s="131"/>
      <c r="D85" s="131"/>
      <c r="E85" s="131"/>
      <c r="F85" s="131"/>
      <c r="G85" s="132"/>
      <c r="P85" s="218"/>
    </row>
    <row r="86" spans="1:16" ht="12.75" customHeight="1" x14ac:dyDescent="0.35">
      <c r="A86" s="129"/>
      <c r="B86" s="133" t="s">
        <v>2663</v>
      </c>
      <c r="C86" s="134"/>
      <c r="D86" s="134"/>
      <c r="E86" s="134"/>
      <c r="F86" s="134"/>
      <c r="G86" s="135"/>
      <c r="P86" s="218"/>
    </row>
    <row r="87" spans="1:16" ht="14.5" x14ac:dyDescent="0.35">
      <c r="A87" s="336" t="s">
        <v>118</v>
      </c>
      <c r="B87" s="137" t="s">
        <v>89</v>
      </c>
      <c r="C87" s="138"/>
      <c r="D87" s="139"/>
      <c r="E87" s="139"/>
      <c r="F87" s="139"/>
      <c r="G87" s="140"/>
      <c r="K87" s="141" t="s">
        <v>90</v>
      </c>
      <c r="L87" s="142"/>
      <c r="M87" s="142"/>
      <c r="N87" s="142"/>
      <c r="O87" s="143"/>
      <c r="P87" s="218"/>
    </row>
    <row r="88" spans="1:16" ht="36" x14ac:dyDescent="0.35">
      <c r="A88" s="336"/>
      <c r="B88" s="144" t="s">
        <v>91</v>
      </c>
      <c r="C88" s="145" t="s">
        <v>92</v>
      </c>
      <c r="D88" s="145" t="s">
        <v>93</v>
      </c>
      <c r="E88" s="145" t="s">
        <v>94</v>
      </c>
      <c r="F88" s="145" t="s">
        <v>95</v>
      </c>
      <c r="G88" s="146" t="s">
        <v>96</v>
      </c>
      <c r="K88" s="147" t="s">
        <v>97</v>
      </c>
      <c r="L88" s="148"/>
      <c r="M88" s="149" t="s">
        <v>98</v>
      </c>
      <c r="N88" s="149" t="s">
        <v>99</v>
      </c>
      <c r="O88" s="150" t="s">
        <v>100</v>
      </c>
      <c r="P88" s="218"/>
    </row>
    <row r="89" spans="1:16" ht="14.5" x14ac:dyDescent="0.35">
      <c r="A89" s="136"/>
      <c r="B89" s="151">
        <f>COUNTIF('Gen Test Cases'!I3:I26,"Pass")+COUNTIF('Oracle 19 RDBMS Test Cases'!J3:J81,"Pass")+COUNTIF('UNIX or Linux Host Test Cases'!J3:J6,"Pass")</f>
        <v>1</v>
      </c>
      <c r="C89" s="152">
        <f>COUNTIF('Gen Test Cases'!I3:I26,"Fail")+COUNTIF('Oracle 19 RDBMS Test Cases'!J3:J81,"Fail")+COUNTIF('UNIX or Linux Host Test Cases'!J3:J6,"Fail")</f>
        <v>0</v>
      </c>
      <c r="D89" s="151">
        <f>COUNTIF('Gen Test Cases'!I3:I26,"Info")+COUNTIF('Oracle 19 RDBMS Test Cases'!J3:J81,"Info")+COUNTIF('UNIX or Linux Host Test Cases'!J3:J6,"Info")</f>
        <v>0</v>
      </c>
      <c r="E89" s="152">
        <f>COUNTIF('Gen Test Cases'!I3:I26,"N/A")+COUNTIF('Oracle 19 RDBMS Test Cases'!J3:J81,"N/A")+COUNTIF('UNIX or Linux Host Test Cases'!J3:J6,"N/A")</f>
        <v>0</v>
      </c>
      <c r="F89" s="151">
        <f>B89+C89</f>
        <v>1</v>
      </c>
      <c r="G89" s="153">
        <f>D101/100</f>
        <v>9.8580441640378543E-3</v>
      </c>
      <c r="K89" s="154" t="s">
        <v>101</v>
      </c>
      <c r="L89" s="155"/>
      <c r="M89" s="156">
        <f>COUNTA('Gen Test Cases'!I3:I26)+COUNTA('Oracle 19 RDBMS Test Cases'!J3:J81)+COUNTA('UNIX or Linux Host Test Cases'!J3:J6)</f>
        <v>1</v>
      </c>
      <c r="N89" s="156">
        <f>O89-M89</f>
        <v>106</v>
      </c>
      <c r="O89" s="157">
        <f>COUNTA('Gen Test Cases'!A3:A26)+COUNTA('Oracle 19 RDBMS Test Cases'!A3:A81)+COUNTA('UNIX or Linux Host Test Cases'!A3:A6)</f>
        <v>107</v>
      </c>
      <c r="P89" s="218"/>
    </row>
    <row r="90" spans="1:16" ht="12.75" customHeight="1" x14ac:dyDescent="0.35">
      <c r="A90" s="136"/>
      <c r="B90" s="158"/>
      <c r="K90" s="159"/>
      <c r="L90" s="159"/>
      <c r="M90" s="159"/>
      <c r="N90" s="159"/>
      <c r="O90" s="159"/>
      <c r="P90" s="218"/>
    </row>
    <row r="91" spans="1:16" ht="14.5" x14ac:dyDescent="0.35">
      <c r="A91" s="136"/>
      <c r="B91" s="160" t="s">
        <v>102</v>
      </c>
      <c r="C91" s="161"/>
      <c r="D91" s="161"/>
      <c r="E91" s="161"/>
      <c r="F91" s="161"/>
      <c r="G91" s="162"/>
      <c r="K91" s="159"/>
      <c r="L91" s="159"/>
      <c r="M91" s="159"/>
      <c r="N91" s="159"/>
      <c r="O91" s="159"/>
      <c r="P91" s="218"/>
    </row>
    <row r="92" spans="1:16" ht="15" customHeight="1" x14ac:dyDescent="0.35">
      <c r="A92" s="163"/>
      <c r="B92" s="164" t="s">
        <v>103</v>
      </c>
      <c r="C92" s="164" t="s">
        <v>104</v>
      </c>
      <c r="D92" s="164" t="s">
        <v>105</v>
      </c>
      <c r="E92" s="164" t="s">
        <v>106</v>
      </c>
      <c r="F92" s="164" t="s">
        <v>94</v>
      </c>
      <c r="G92" s="164" t="s">
        <v>107</v>
      </c>
      <c r="H92" s="165" t="s">
        <v>108</v>
      </c>
      <c r="I92" s="165" t="s">
        <v>109</v>
      </c>
      <c r="K92" s="166"/>
      <c r="L92" s="166"/>
      <c r="M92" s="166"/>
      <c r="N92" s="166"/>
      <c r="O92" s="166"/>
      <c r="P92" s="218"/>
    </row>
    <row r="93" spans="1:16" ht="14.5" x14ac:dyDescent="0.35">
      <c r="A93" s="163"/>
      <c r="B93" s="167">
        <v>8</v>
      </c>
      <c r="C93" s="168">
        <f>COUNTIF('Gen Test Cases'!$AA:$AA,$B93)+COUNTIF('Oracle 19 RDBMS Test Cases'!AA:AA,$B93)+COUNTIF('UNIX or Linux Host Test Cases'!AA:AA,$B93)</f>
        <v>0</v>
      </c>
      <c r="D93" s="169">
        <f>COUNTIFS('Gen Test Cases'!$AA:$AA,$B93,'Gen Test Cases'!$I:$I,D$54)+COUNTIFS('Oracle 19 RDBMS Test Cases'!AA:AA,$B93,'Oracle 19 RDBMS Test Cases'!J:J,D$54)+COUNTIFS('UNIX or Linux Host Test Cases'!$AA:$AA,$B93,'UNIX or Linux Host Test Cases'!$J:$J,D$54)</f>
        <v>0</v>
      </c>
      <c r="E93" s="169">
        <f>COUNTIFS('Gen Test Cases'!$AA:$AA,$B93,'Gen Test Cases'!$I:$I,E$92)+COUNTIFS('Oracle 19 RDBMS Test Cases'!AA:AA,$B93,'Oracle 19 RDBMS Test Cases'!J:J,E$92)+COUNTIFS('UNIX or Linux Host Test Cases'!AA:AA,$B93,'UNIX or Linux Host Test Cases'!J:J,E$92)</f>
        <v>0</v>
      </c>
      <c r="F93" s="169">
        <f>COUNTIFS('Gen Test Cases'!$AA:$AA,$B93,'Gen Test Cases'!$I:$I,F$92)+COUNTIFS('Oracle 19 RDBMS Test Cases'!AA:AA,$B93,'Oracle 19 RDBMS Test Cases'!J:J,F$92)+COUNTIFS('UNIX or Linux Host Test Cases'!$AA:$AA,$B93,'UNIX or Linux Host Test Cases'!$J:$J,F$92)</f>
        <v>0</v>
      </c>
      <c r="G93" s="170">
        <v>1500</v>
      </c>
      <c r="H93" s="125">
        <f t="shared" ref="H93:H98" si="8">(C93-F93)*(G93)</f>
        <v>0</v>
      </c>
      <c r="I93" s="125">
        <f t="shared" ref="I93:I98" si="9">D93*G93</f>
        <v>0</v>
      </c>
      <c r="J93" s="225">
        <f>D89+N89</f>
        <v>106</v>
      </c>
      <c r="K93" s="226" t="str">
        <f>"WARNING: THERE IS AT LEAST ONE TEST CASE WITH"</f>
        <v>WARNING: THERE IS AT LEAST ONE TEST CASE WITH</v>
      </c>
      <c r="P93" s="218"/>
    </row>
    <row r="94" spans="1:16" ht="14.5" x14ac:dyDescent="0.35">
      <c r="A94" s="163"/>
      <c r="B94" s="167">
        <v>7</v>
      </c>
      <c r="C94" s="168">
        <f>COUNTIF('Gen Test Cases'!$AA:$AA,$B94)+COUNTIF('Oracle 19 RDBMS Test Cases'!AA:AA,$B94)+COUNTIF('UNIX or Linux Host Test Cases'!AA:AA,$B94)</f>
        <v>2</v>
      </c>
      <c r="D94" s="169">
        <f>COUNTIFS('Gen Test Cases'!$AA:$AA,$B94,'Gen Test Cases'!$I:$I,D$54)+COUNTIFS('Oracle 19 RDBMS Test Cases'!AA:AA,$B94,'Oracle 19 RDBMS Test Cases'!J:J,D$54)+COUNTIFS('UNIX or Linux Host Test Cases'!$AA:$AA,$B94,'UNIX or Linux Host Test Cases'!$J:$J,D$54)</f>
        <v>0</v>
      </c>
      <c r="E94" s="169">
        <f>COUNTIFS('Gen Test Cases'!$AA:$AA,$B94,'Gen Test Cases'!$I:$I,E$92)+COUNTIFS('Oracle 19 RDBMS Test Cases'!AA:AA,$B94,'Oracle 19 RDBMS Test Cases'!J:J,E$92)+COUNTIFS('UNIX or Linux Host Test Cases'!AA:AA,$B94,'UNIX or Linux Host Test Cases'!J:J,E$92)</f>
        <v>0</v>
      </c>
      <c r="F94" s="169">
        <f>COUNTIFS('Gen Test Cases'!$AA:$AA,$B94,'Gen Test Cases'!$I:$I,F$92)+COUNTIFS('Oracle 19 RDBMS Test Cases'!AA:AA,$B94,'Oracle 19 RDBMS Test Cases'!J:J,F$92)+COUNTIFS('UNIX or Linux Host Test Cases'!$AA:$AA,$B94,'UNIX or Linux Host Test Cases'!$J:$J,F$92)</f>
        <v>0</v>
      </c>
      <c r="G94" s="170">
        <v>750</v>
      </c>
      <c r="H94" s="125">
        <f t="shared" si="8"/>
        <v>1500</v>
      </c>
      <c r="I94" s="125">
        <f t="shared" si="9"/>
        <v>0</v>
      </c>
      <c r="K94" s="226" t="str">
        <f>"AN 'INFO' OR BLANK STATUS (SEE ABOVE)"</f>
        <v>AN 'INFO' OR BLANK STATUS (SEE ABOVE)</v>
      </c>
      <c r="P94" s="218"/>
    </row>
    <row r="95" spans="1:16" ht="14.5" x14ac:dyDescent="0.35">
      <c r="A95" s="163"/>
      <c r="B95" s="167">
        <v>6</v>
      </c>
      <c r="C95" s="168">
        <f>COUNTIF('Gen Test Cases'!$AA:$AA,$B95)+COUNTIF('Oracle 19 RDBMS Test Cases'!AA:AA,$B95)+COUNTIF('UNIX or Linux Host Test Cases'!AA:AA,$B95)</f>
        <v>2</v>
      </c>
      <c r="D95" s="169">
        <f>COUNTIFS('Gen Test Cases'!$AA:$AA,$B95,'Gen Test Cases'!$I:$I,D$54)+COUNTIFS('Oracle 19 RDBMS Test Cases'!AA:AA,$B95,'Oracle 19 RDBMS Test Cases'!J:J,D$54)+COUNTIFS('UNIX or Linux Host Test Cases'!$AA:$AA,$B95,'UNIX or Linux Host Test Cases'!$J:$J,D$54)</f>
        <v>0</v>
      </c>
      <c r="E95" s="169">
        <f>COUNTIFS('Gen Test Cases'!$AA:$AA,$B95,'Gen Test Cases'!$I:$I,E$92)+COUNTIFS('Oracle 19 RDBMS Test Cases'!AA:AA,$B95,'Oracle 19 RDBMS Test Cases'!J:J,E$92)+COUNTIFS('UNIX or Linux Host Test Cases'!AA:AA,$B95,'UNIX or Linux Host Test Cases'!J:J,E$92)</f>
        <v>0</v>
      </c>
      <c r="F95" s="169">
        <f>COUNTIFS('Gen Test Cases'!$AA:$AA,$B95,'Gen Test Cases'!$I:$I,F$92)+COUNTIFS('Oracle 19 RDBMS Test Cases'!AA:AA,$B95,'Oracle 19 RDBMS Test Cases'!J:J,F$92)+COUNTIFS('UNIX or Linux Host Test Cases'!$AA:$AA,$B95,'UNIX or Linux Host Test Cases'!$J:$J,F$92)</f>
        <v>0</v>
      </c>
      <c r="G95" s="170">
        <v>100</v>
      </c>
      <c r="H95" s="125">
        <f t="shared" si="8"/>
        <v>200</v>
      </c>
      <c r="I95" s="125">
        <f t="shared" si="9"/>
        <v>0</v>
      </c>
      <c r="P95" s="218"/>
    </row>
    <row r="96" spans="1:16" ht="14.5" x14ac:dyDescent="0.35">
      <c r="A96" s="163"/>
      <c r="B96" s="167">
        <v>5</v>
      </c>
      <c r="C96" s="168">
        <f>COUNTIF('Gen Test Cases'!$AA:$AA,$B96)+COUNTIF('Oracle 19 RDBMS Test Cases'!AA:AA,$B96)+COUNTIF('UNIX or Linux Host Test Cases'!AA:AA,$B96)</f>
        <v>62</v>
      </c>
      <c r="D96" s="169">
        <f>COUNTIFS('Gen Test Cases'!$AA:$AA,$B96,'Gen Test Cases'!$I:$I,D$54)+COUNTIFS('Oracle 19 RDBMS Test Cases'!AA:AA,$B96,'Oracle 19 RDBMS Test Cases'!J:J,D$54)+COUNTIFS('UNIX or Linux Host Test Cases'!$AA:$AA,$B96,'UNIX or Linux Host Test Cases'!$J:$J,D$54)</f>
        <v>1</v>
      </c>
      <c r="E96" s="169">
        <f>COUNTIFS('Gen Test Cases'!$AA:$AA,$B96,'Gen Test Cases'!$I:$I,E$92)+COUNTIFS('Oracle 19 RDBMS Test Cases'!AA:AA,$B96,'Oracle 19 RDBMS Test Cases'!J:J,E$92)+COUNTIFS('UNIX or Linux Host Test Cases'!AA:AA,$B96,'UNIX or Linux Host Test Cases'!J:J,E$92)</f>
        <v>0</v>
      </c>
      <c r="F96" s="169">
        <f>COUNTIFS('Gen Test Cases'!$AA:$AA,$B96,'Gen Test Cases'!$I:$I,F$92)+COUNTIFS('Oracle 19 RDBMS Test Cases'!AA:AA,$B96,'Oracle 19 RDBMS Test Cases'!J:J,F$92)+COUNTIFS('UNIX or Linux Host Test Cases'!$AA:$AA,$B96,'UNIX or Linux Host Test Cases'!$J:$J,F$92)</f>
        <v>0</v>
      </c>
      <c r="G96" s="170">
        <v>50</v>
      </c>
      <c r="H96" s="125">
        <f t="shared" si="8"/>
        <v>3100</v>
      </c>
      <c r="I96" s="125">
        <f t="shared" si="9"/>
        <v>50</v>
      </c>
      <c r="P96" s="218"/>
    </row>
    <row r="97" spans="1:16" ht="14.5" x14ac:dyDescent="0.35">
      <c r="A97" s="163"/>
      <c r="B97" s="167">
        <v>4</v>
      </c>
      <c r="C97" s="168">
        <f>COUNTIF('Gen Test Cases'!$AA:$AA,$B97)+COUNTIF('Oracle 19 RDBMS Test Cases'!AA:AA,$B97)+COUNTIF('UNIX or Linux Host Test Cases'!AA:AA,$B97)</f>
        <v>25</v>
      </c>
      <c r="D97" s="169">
        <f>COUNTIFS('Gen Test Cases'!$AA:$AA,$B97,'Gen Test Cases'!$I:$I,D$54)+COUNTIFS('Oracle 19 RDBMS Test Cases'!AA:AA,$B97,'Oracle 19 RDBMS Test Cases'!J:J,D$54)+COUNTIFS('UNIX or Linux Host Test Cases'!$AA:$AA,$B97,'UNIX or Linux Host Test Cases'!$J:$J,D$54)</f>
        <v>0</v>
      </c>
      <c r="E97" s="169">
        <f>COUNTIFS('Gen Test Cases'!$AA:$AA,$B97,'Gen Test Cases'!$I:$I,E$92)+COUNTIFS('Oracle 19 RDBMS Test Cases'!AA:AA,$B97,'Oracle 19 RDBMS Test Cases'!J:J,E$92)+COUNTIFS('UNIX or Linux Host Test Cases'!AA:AA,$B97,'UNIX or Linux Host Test Cases'!J:J,E$92)</f>
        <v>0</v>
      </c>
      <c r="F97" s="169">
        <f>COUNTIFS('Gen Test Cases'!$AA:$AA,$B97,'Gen Test Cases'!$I:$I,F$92)+COUNTIFS('Oracle 19 RDBMS Test Cases'!AA:AA,$B97,'Oracle 19 RDBMS Test Cases'!J:J,F$92)+COUNTIFS('UNIX or Linux Host Test Cases'!$AA:$AA,$B97,'UNIX or Linux Host Test Cases'!$J:$J,F$92)</f>
        <v>0</v>
      </c>
      <c r="G97" s="170">
        <v>10</v>
      </c>
      <c r="H97" s="125">
        <f t="shared" si="8"/>
        <v>250</v>
      </c>
      <c r="I97" s="125">
        <f t="shared" si="9"/>
        <v>0</v>
      </c>
      <c r="J97" s="225">
        <v>36</v>
      </c>
      <c r="K97" s="226" t="str">
        <f>"WARNING: THERE IS AT LEAST ONE TEST CASE WITH"</f>
        <v>WARNING: THERE IS AT LEAST ONE TEST CASE WITH</v>
      </c>
      <c r="P97" s="218"/>
    </row>
    <row r="98" spans="1:16" ht="12.75" customHeight="1" x14ac:dyDescent="0.35">
      <c r="A98" s="163"/>
      <c r="B98" s="167">
        <v>3</v>
      </c>
      <c r="C98" s="168">
        <f>COUNTIF('Gen Test Cases'!$AA:$AA,$B98)+COUNTIF('Oracle 19 RDBMS Test Cases'!AA:AA,$B98)+COUNTIF('UNIX or Linux Host Test Cases'!AA:AA,$B98)</f>
        <v>3</v>
      </c>
      <c r="D98" s="169">
        <f>COUNTIFS('Gen Test Cases'!$AA:$AA,$B98,'Gen Test Cases'!$I:$I,D$54)+COUNTIFS('Oracle 19 RDBMS Test Cases'!AA:AA,$B98,'Oracle 19 RDBMS Test Cases'!J:J,D$54)+COUNTIFS('UNIX or Linux Host Test Cases'!$AA:$AA,$B98,'UNIX or Linux Host Test Cases'!$J:$J,D$54)</f>
        <v>0</v>
      </c>
      <c r="E98" s="169">
        <f>COUNTIFS('Gen Test Cases'!$AA:$AA,$B98,'Gen Test Cases'!$I:$I,E$92)+COUNTIFS('Oracle 19 RDBMS Test Cases'!AA:AA,$B98,'Oracle 19 RDBMS Test Cases'!J:J,E$92)+COUNTIFS('UNIX or Linux Host Test Cases'!AA:AA,$B98,'UNIX or Linux Host Test Cases'!J:J,E$92)</f>
        <v>0</v>
      </c>
      <c r="F98" s="169">
        <f>COUNTIFS('Gen Test Cases'!$AA:$AA,$B98,'Gen Test Cases'!$I:$I,F$92)+COUNTIFS('Oracle 19 RDBMS Test Cases'!AA:AA,$B98,'Oracle 19 RDBMS Test Cases'!J:J,F$92)+COUNTIFS('UNIX or Linux Host Test Cases'!$AA:$AA,$B98,'UNIX or Linux Host Test Cases'!$J:$J,F$92)</f>
        <v>0</v>
      </c>
      <c r="G98" s="170">
        <v>5</v>
      </c>
      <c r="H98" s="125">
        <f t="shared" si="8"/>
        <v>15</v>
      </c>
      <c r="I98" s="125">
        <f t="shared" si="9"/>
        <v>0</v>
      </c>
      <c r="J98" s="171"/>
      <c r="K98" s="226" t="str">
        <f>"MULTIPLE OR INVALID ISSUE CODES (SEE TEST CASES TABS)"</f>
        <v>MULTIPLE OR INVALID ISSUE CODES (SEE TEST CASES TABS)</v>
      </c>
      <c r="P98" s="218"/>
    </row>
    <row r="99" spans="1:16" ht="14.5" x14ac:dyDescent="0.35">
      <c r="A99" s="163"/>
      <c r="B99" s="167">
        <v>2</v>
      </c>
      <c r="C99" s="168">
        <f>COUNTIF('Gen Test Cases'!$AA:$AA,$B99)+COUNTIF('Oracle 19 RDBMS Test Cases'!AA:AA,$B99)+COUNTIF('UNIX or Linux Host Test Cases'!AA:AA,$B99)</f>
        <v>3</v>
      </c>
      <c r="D99" s="169">
        <f>COUNTIFS('Gen Test Cases'!$AA:$AA,$B99,'Gen Test Cases'!$I:$I,D$54)+COUNTIFS('Oracle 19 RDBMS Test Cases'!AA:AA,$B99,'Oracle 19 RDBMS Test Cases'!J:J,D$54)+COUNTIFS('UNIX or Linux Host Test Cases'!$AA:$AA,$B99,'UNIX or Linux Host Test Cases'!$J:$J,D$54)</f>
        <v>0</v>
      </c>
      <c r="E99" s="169">
        <f>COUNTIFS('Gen Test Cases'!$AA:$AA,$B99,'Gen Test Cases'!$I:$I,E$92)+COUNTIFS('Oracle 19 RDBMS Test Cases'!AA:AA,$B99,'Oracle 19 RDBMS Test Cases'!J:J,E$92)+COUNTIFS('UNIX or Linux Host Test Cases'!AA:AA,$B99,'UNIX or Linux Host Test Cases'!J:J,E$92)</f>
        <v>0</v>
      </c>
      <c r="F99" s="169">
        <f>COUNTIFS('Gen Test Cases'!$AA:$AA,$B99,'Gen Test Cases'!$I:$I,F$92)+COUNTIFS('Oracle 19 RDBMS Test Cases'!AA:AA,$B99,'Oracle 19 RDBMS Test Cases'!J:J,F$92)+COUNTIFS('UNIX or Linux Host Test Cases'!$AA:$AA,$B99,'UNIX or Linux Host Test Cases'!$J:$J,F$92)</f>
        <v>0</v>
      </c>
      <c r="G99" s="170">
        <v>2</v>
      </c>
      <c r="H99" s="125">
        <f>(C99-F99)*(G99)</f>
        <v>6</v>
      </c>
      <c r="I99" s="125">
        <f>D99*G99</f>
        <v>0</v>
      </c>
      <c r="P99" s="218"/>
    </row>
    <row r="100" spans="1:16" ht="15" customHeight="1" x14ac:dyDescent="0.35">
      <c r="A100" s="163"/>
      <c r="B100" s="167">
        <v>1</v>
      </c>
      <c r="C100" s="168">
        <f>COUNTIF('Gen Test Cases'!$AA:$AA,$B100)+COUNTIF('Oracle 19 RDBMS Test Cases'!AA:AA,$B100)+COUNTIF('UNIX or Linux Host Test Cases'!AA:AA,$B100)</f>
        <v>1</v>
      </c>
      <c r="D100" s="169">
        <f>COUNTIFS('Gen Test Cases'!$AA:$AA,$B100,'Gen Test Cases'!$I:$I,D$54)+COUNTIFS('Oracle 19 RDBMS Test Cases'!AA:AA,$B100,'Oracle 19 RDBMS Test Cases'!J:J,D$54)+COUNTIFS('UNIX or Linux Host Test Cases'!$AA:$AA,$B100,'UNIX or Linux Host Test Cases'!$J:$J,D$54)</f>
        <v>0</v>
      </c>
      <c r="E100" s="169">
        <f>COUNTIFS('Gen Test Cases'!$AA:$AA,$B100,'Gen Test Cases'!$I:$I,E$92)+COUNTIFS('Oracle 19 RDBMS Test Cases'!AA:AA,$B100,'Oracle 19 RDBMS Test Cases'!J:J,E$92)+COUNTIFS('UNIX or Linux Host Test Cases'!AA:AA,$B100,'UNIX or Linux Host Test Cases'!J:J,E$92)</f>
        <v>0</v>
      </c>
      <c r="F100" s="169">
        <f>COUNTIFS('Gen Test Cases'!$AA:$AA,$B100,'Gen Test Cases'!$I:$I,F$92)+COUNTIFS('Oracle 19 RDBMS Test Cases'!AA:AA,$B100,'Oracle 19 RDBMS Test Cases'!J:J,F$92)+COUNTIFS('UNIX or Linux Host Test Cases'!$AA:$AA,$B100,'UNIX or Linux Host Test Cases'!$J:$J,F$92)</f>
        <v>0</v>
      </c>
      <c r="G100" s="170">
        <v>1</v>
      </c>
      <c r="H100" s="125">
        <f>(C100-F100)*(G100)</f>
        <v>1</v>
      </c>
      <c r="I100" s="125">
        <f>D100*G100</f>
        <v>0</v>
      </c>
      <c r="P100" s="218"/>
    </row>
    <row r="101" spans="1:16" ht="23.25" hidden="1" customHeight="1" x14ac:dyDescent="0.35">
      <c r="A101" s="163"/>
      <c r="B101" s="172" t="s">
        <v>110</v>
      </c>
      <c r="C101" s="173"/>
      <c r="D101" s="169">
        <f>SUM(I93:I100)/SUM(H93:H100)*100</f>
        <v>0.98580441640378547</v>
      </c>
      <c r="E101" s="179"/>
      <c r="F101" s="179"/>
      <c r="G101" s="179"/>
      <c r="P101" s="218"/>
    </row>
    <row r="102" spans="1:16" ht="12.75" customHeight="1" x14ac:dyDescent="0.35">
      <c r="A102" s="175"/>
      <c r="B102" s="176"/>
      <c r="C102" s="176"/>
      <c r="D102" s="176"/>
      <c r="E102" s="176"/>
      <c r="F102" s="176"/>
      <c r="G102" s="176"/>
      <c r="H102" s="176"/>
      <c r="I102" s="176"/>
      <c r="J102" s="176"/>
      <c r="K102" s="177"/>
      <c r="L102" s="177"/>
      <c r="M102" s="177"/>
      <c r="N102" s="177"/>
      <c r="O102" s="177"/>
      <c r="P102" s="221"/>
    </row>
    <row r="103" spans="1:16" ht="12.75" customHeight="1" x14ac:dyDescent="0.35">
      <c r="A103" s="127"/>
      <c r="B103" s="128"/>
      <c r="C103" s="128"/>
      <c r="D103" s="128"/>
      <c r="E103" s="128"/>
      <c r="F103" s="128"/>
      <c r="G103" s="128"/>
      <c r="H103" s="128"/>
      <c r="I103" s="128"/>
      <c r="J103" s="128"/>
      <c r="K103" s="128"/>
      <c r="L103" s="128"/>
      <c r="M103" s="128"/>
      <c r="N103" s="128"/>
      <c r="O103" s="128"/>
      <c r="P103" s="216"/>
    </row>
    <row r="104" spans="1:16" ht="12.75" customHeight="1" x14ac:dyDescent="0.35">
      <c r="A104" s="129"/>
      <c r="B104" s="130" t="s">
        <v>119</v>
      </c>
      <c r="C104" s="131"/>
      <c r="D104" s="131"/>
      <c r="E104" s="131"/>
      <c r="F104" s="131"/>
      <c r="G104" s="132"/>
      <c r="H104" s="179"/>
      <c r="I104" s="179"/>
      <c r="J104" s="179"/>
      <c r="K104" s="179"/>
      <c r="L104" s="179"/>
      <c r="M104" s="179"/>
      <c r="N104" s="179"/>
      <c r="O104" s="179"/>
      <c r="P104" s="218"/>
    </row>
    <row r="105" spans="1:16" ht="12.75" customHeight="1" x14ac:dyDescent="0.35">
      <c r="A105" s="129"/>
      <c r="B105" s="133" t="s">
        <v>2662</v>
      </c>
      <c r="C105" s="134"/>
      <c r="D105" s="134"/>
      <c r="E105" s="134"/>
      <c r="F105" s="134"/>
      <c r="G105" s="135"/>
      <c r="H105" s="179"/>
      <c r="I105" s="179"/>
      <c r="J105" s="179"/>
      <c r="K105" s="179"/>
      <c r="L105" s="179"/>
      <c r="M105" s="179"/>
      <c r="N105" s="179"/>
      <c r="O105" s="179"/>
      <c r="P105" s="218"/>
    </row>
    <row r="106" spans="1:16" ht="14.5" x14ac:dyDescent="0.35">
      <c r="A106" s="336" t="s">
        <v>120</v>
      </c>
      <c r="B106" s="137" t="s">
        <v>89</v>
      </c>
      <c r="C106" s="138"/>
      <c r="D106" s="139"/>
      <c r="E106" s="139"/>
      <c r="F106" s="139"/>
      <c r="G106" s="140"/>
      <c r="H106" s="179"/>
      <c r="I106" s="179"/>
      <c r="J106" s="179"/>
      <c r="K106" s="141" t="s">
        <v>90</v>
      </c>
      <c r="L106" s="142"/>
      <c r="M106" s="142"/>
      <c r="N106" s="142"/>
      <c r="O106" s="143"/>
      <c r="P106" s="218"/>
    </row>
    <row r="107" spans="1:16" ht="36" x14ac:dyDescent="0.35">
      <c r="A107" s="336"/>
      <c r="B107" s="144" t="s">
        <v>91</v>
      </c>
      <c r="C107" s="145" t="s">
        <v>92</v>
      </c>
      <c r="D107" s="145" t="s">
        <v>93</v>
      </c>
      <c r="E107" s="145" t="s">
        <v>94</v>
      </c>
      <c r="F107" s="145" t="s">
        <v>95</v>
      </c>
      <c r="G107" s="146" t="s">
        <v>96</v>
      </c>
      <c r="H107" s="179"/>
      <c r="I107" s="179"/>
      <c r="J107" s="179"/>
      <c r="K107" s="147" t="s">
        <v>97</v>
      </c>
      <c r="L107" s="148"/>
      <c r="M107" s="149" t="s">
        <v>98</v>
      </c>
      <c r="N107" s="149" t="s">
        <v>99</v>
      </c>
      <c r="O107" s="150" t="s">
        <v>100</v>
      </c>
      <c r="P107" s="218"/>
    </row>
    <row r="108" spans="1:16" ht="14.5" x14ac:dyDescent="0.35">
      <c r="A108" s="136"/>
      <c r="B108" s="151">
        <f>COUNTIF('Gen Test Cases'!I3:I26,"Pass")+COUNTIF('Oracle 19 RDBMS Test Cases'!J3:J81,"Pass")+COUNTIF('Windows Host Test Cases'!J3:J6,"Pass")</f>
        <v>1</v>
      </c>
      <c r="C108" s="152">
        <f>COUNTIF('Gen Test Cases'!I3:I26,"Fail")+COUNTIF('Oracle 19 RDBMS Test Cases'!J3:J81,"Fail")+COUNTIF('Windows Host Test Cases'!J3:J6,"Fail")</f>
        <v>0</v>
      </c>
      <c r="D108" s="151">
        <f>COUNTIF('Gen Test Cases'!I3:I26,"Info")+COUNTIF('Oracle 19 RDBMS Test Cases'!J3:J81,"Info")+COUNTIF('Windows Host Test Cases'!J3:J6,"Info")</f>
        <v>0</v>
      </c>
      <c r="E108" s="152">
        <f>COUNTIF('Gen Test Cases'!I3:I26,"N/A")+COUNTIF('Oracle 19 RDBMS Test Cases'!J3:J81,"N/A")+COUNTIF('Windows Host Test Cases'!J3:J6,"N/A")</f>
        <v>0</v>
      </c>
      <c r="F108" s="151">
        <f>B108+C108</f>
        <v>1</v>
      </c>
      <c r="G108" s="153">
        <f>D120/100</f>
        <v>0</v>
      </c>
      <c r="H108" s="179"/>
      <c r="I108" s="179"/>
      <c r="J108" s="179"/>
      <c r="K108" s="154" t="s">
        <v>101</v>
      </c>
      <c r="L108" s="155"/>
      <c r="M108" s="156">
        <f>COUNTA('Gen Test Cases'!I3:I26)+COUNTA('Oracle 19 RDBMS Test Cases'!J3:J81)+COUNTA('Windows Host Test Cases'!J3:J6)</f>
        <v>1</v>
      </c>
      <c r="N108" s="156">
        <f>O108-M108</f>
        <v>106</v>
      </c>
      <c r="O108" s="157">
        <f>COUNTA('Gen Test Cases'!A3:A26)+COUNTA('Oracle 19 RDBMS Test Cases'!A3:A81)+COUNTA('Windows Host Test Cases'!A3:A6)</f>
        <v>107</v>
      </c>
      <c r="P108" s="218"/>
    </row>
    <row r="109" spans="1:16" ht="12.75" customHeight="1" x14ac:dyDescent="0.35">
      <c r="A109" s="136"/>
      <c r="B109" s="178"/>
      <c r="C109" s="179"/>
      <c r="D109" s="179"/>
      <c r="E109" s="179"/>
      <c r="F109" s="179"/>
      <c r="G109" s="179"/>
      <c r="H109" s="179"/>
      <c r="I109" s="179"/>
      <c r="J109" s="179"/>
      <c r="K109" s="180"/>
      <c r="L109" s="180"/>
      <c r="M109" s="180"/>
      <c r="N109" s="180"/>
      <c r="O109" s="180"/>
      <c r="P109" s="218"/>
    </row>
    <row r="110" spans="1:16" ht="14.5" x14ac:dyDescent="0.35">
      <c r="A110" s="136"/>
      <c r="B110" s="160" t="s">
        <v>102</v>
      </c>
      <c r="C110" s="161"/>
      <c r="D110" s="161"/>
      <c r="E110" s="161"/>
      <c r="F110" s="161"/>
      <c r="G110" s="162"/>
      <c r="H110" s="179"/>
      <c r="I110" s="179"/>
      <c r="J110" s="179"/>
      <c r="K110" s="180"/>
      <c r="L110" s="180"/>
      <c r="M110" s="180"/>
      <c r="N110" s="180"/>
      <c r="O110" s="180"/>
      <c r="P110" s="218"/>
    </row>
    <row r="111" spans="1:16" ht="14.5" x14ac:dyDescent="0.35">
      <c r="A111" s="163"/>
      <c r="B111" s="164" t="s">
        <v>103</v>
      </c>
      <c r="C111" s="164" t="s">
        <v>104</v>
      </c>
      <c r="D111" s="164" t="s">
        <v>105</v>
      </c>
      <c r="E111" s="164" t="s">
        <v>106</v>
      </c>
      <c r="F111" s="164" t="s">
        <v>94</v>
      </c>
      <c r="G111" s="164" t="s">
        <v>107</v>
      </c>
      <c r="H111" s="165" t="s">
        <v>108</v>
      </c>
      <c r="I111" s="165" t="s">
        <v>109</v>
      </c>
      <c r="J111" s="179"/>
      <c r="K111" s="181"/>
      <c r="L111" s="181"/>
      <c r="M111" s="181"/>
      <c r="N111" s="181"/>
      <c r="O111" s="181"/>
      <c r="P111" s="218"/>
    </row>
    <row r="112" spans="1:16" ht="14.5" x14ac:dyDescent="0.35">
      <c r="A112" s="163"/>
      <c r="B112" s="167">
        <v>8</v>
      </c>
      <c r="C112" s="168">
        <f>COUNTIF('Gen Test Cases'!$AA:$AA,$B112)+COUNTIF('Oracle 19 RDBMS Test Cases'!AA:AA,$B112)+COUNTIF('Windows Host Test Cases'!AA:AA,$B112)</f>
        <v>0</v>
      </c>
      <c r="D112" s="169">
        <f>COUNTIFS('Gen Test Cases'!$AA:$AA,$B112,'Gen Test Cases'!$I:$I,D$111)+COUNTIFS('Oracle 19 RDBMS Test Cases'!AA:AA,$B112,'Oracle 19 RDBMS Test Cases'!J:J,Results!D111)+COUNTIFS('Windows Host Test Cases'!$AA:$AA,$B112,'Windows Host Test Cases'!$J:$J,Results!D111)</f>
        <v>0</v>
      </c>
      <c r="E112" s="169">
        <f>COUNTIFS('Gen Test Cases'!$AA:$AA,$B112,'Gen Test Cases'!$I:$I,E$111)+COUNTIFS('Oracle 19 RDBMS Test Cases'!AA:AA,$B112,'Oracle 19 RDBMS Test Cases'!J:J,Results!E111)+COUNTIFS('Windows Host Test Cases'!$AA:$AA,$B112,'Windows Host Test Cases'!$J:$J,E$111)</f>
        <v>0</v>
      </c>
      <c r="F112" s="169">
        <f>COUNTIFS('Gen Test Cases'!$AA:$AA,$B112,'Gen Test Cases'!$I:$I,F$111)+COUNTIFS('Oracle 18 RDBMS Test Cases'!$AA:$AA,$B112,'Oracle 18 RDBMS Test Cases'!$J:$J,F$111)+COUNTIFS('Windows Host Test Cases'!$AA:$AA,$B112,'Windows Host Test Cases'!$J:$J,F$111)</f>
        <v>0</v>
      </c>
      <c r="G112" s="170">
        <v>1500</v>
      </c>
      <c r="H112" s="179">
        <f t="shared" ref="H112:H119" si="10">(C112-F112)*(G112)</f>
        <v>0</v>
      </c>
      <c r="I112" s="179">
        <f t="shared" ref="I112:I119" si="11">D112*G112</f>
        <v>0</v>
      </c>
      <c r="J112" s="225">
        <f>D108+N108</f>
        <v>106</v>
      </c>
      <c r="K112" s="226" t="str">
        <f>"WARNING: THERE IS AT LEAST ONE TEST CASE WITH"</f>
        <v>WARNING: THERE IS AT LEAST ONE TEST CASE WITH</v>
      </c>
      <c r="L112" s="179"/>
      <c r="M112" s="179"/>
      <c r="N112" s="179"/>
      <c r="O112" s="179"/>
      <c r="P112" s="218"/>
    </row>
    <row r="113" spans="1:16" ht="14.5" x14ac:dyDescent="0.35">
      <c r="A113" s="163"/>
      <c r="B113" s="167">
        <v>7</v>
      </c>
      <c r="C113" s="168">
        <f>COUNTIF('Gen Test Cases'!$AA:$AA,$B113)+COUNTIF('Oracle 19 RDBMS Test Cases'!AA:AA,$B113)+COUNTIF('Windows Host Test Cases'!AA:AA,$B113)</f>
        <v>2</v>
      </c>
      <c r="D113" s="169">
        <f>COUNTIFS('Gen Test Cases'!$AA:$AA,$B113,'Gen Test Cases'!$I:$I,D$111)+COUNTIFS('Oracle 19 RDBMS Test Cases'!AA:AA,$B113,'Oracle 19 RDBMS Test Cases'!J:J,Results!D112)+COUNTIFS('Windows Host Test Cases'!$AA:$AA,$B113,'Windows Host Test Cases'!$J:$J,Results!D112)</f>
        <v>0</v>
      </c>
      <c r="E113" s="169">
        <f>COUNTIFS('Gen Test Cases'!$AA:$AA,$B113,'Gen Test Cases'!$I:$I,E$111)+COUNTIFS('Oracle 19 RDBMS Test Cases'!AA:AA,$B113,'Oracle 19 RDBMS Test Cases'!J:J,Results!E112)+COUNTIFS('Windows Host Test Cases'!$AA:$AA,$B113,'Windows Host Test Cases'!$J:$J,E$111)</f>
        <v>0</v>
      </c>
      <c r="F113" s="169">
        <f>COUNTIFS('Gen Test Cases'!$AA:$AA,$B113,'Gen Test Cases'!$I:$I,F$111)+COUNTIFS('Oracle 18 RDBMS Test Cases'!$AA:$AA,$B113,'Oracle 18 RDBMS Test Cases'!$J:$J,F$111)+COUNTIFS('Windows Host Test Cases'!$AA:$AA,$B113,'Windows Host Test Cases'!$J:$J,F$111)</f>
        <v>0</v>
      </c>
      <c r="G113" s="170">
        <v>750</v>
      </c>
      <c r="H113" s="179">
        <f t="shared" si="10"/>
        <v>1500</v>
      </c>
      <c r="I113" s="179">
        <f t="shared" si="11"/>
        <v>0</v>
      </c>
      <c r="K113" s="226" t="str">
        <f>"AN 'INFO' OR BLANK STATUS (SEE ABOVE)"</f>
        <v>AN 'INFO' OR BLANK STATUS (SEE ABOVE)</v>
      </c>
      <c r="L113" s="179"/>
      <c r="M113" s="179"/>
      <c r="N113" s="179"/>
      <c r="O113" s="179"/>
      <c r="P113" s="218"/>
    </row>
    <row r="114" spans="1:16" ht="14.5" x14ac:dyDescent="0.35">
      <c r="A114" s="163"/>
      <c r="B114" s="167">
        <v>6</v>
      </c>
      <c r="C114" s="168">
        <f>COUNTIF('Gen Test Cases'!$AA:$AA,$B114)+COUNTIF('Oracle 19 RDBMS Test Cases'!AA:AA,$B114)+COUNTIF('Windows Host Test Cases'!AA:AA,$B114)</f>
        <v>2</v>
      </c>
      <c r="D114" s="169">
        <f>COUNTIFS('Gen Test Cases'!$AA:$AA,$B114,'Gen Test Cases'!$I:$I,D$111)+COUNTIFS('Oracle 19 RDBMS Test Cases'!AA:AA,$B114,'Oracle 19 RDBMS Test Cases'!J:J,Results!D113)+COUNTIFS('Windows Host Test Cases'!$AA:$AA,$B114,'Windows Host Test Cases'!$J:$J,Results!D113)</f>
        <v>0</v>
      </c>
      <c r="E114" s="169">
        <f>COUNTIFS('Gen Test Cases'!$AA:$AA,$B114,'Gen Test Cases'!$I:$I,E$111)+COUNTIFS('Oracle 19 RDBMS Test Cases'!AA:AA,$B114,'Oracle 19 RDBMS Test Cases'!J:J,Results!E113)+COUNTIFS('Windows Host Test Cases'!$AA:$AA,$B114,'Windows Host Test Cases'!$J:$J,E$111)</f>
        <v>0</v>
      </c>
      <c r="F114" s="169">
        <f>COUNTIFS('Gen Test Cases'!$AA:$AA,$B114,'Gen Test Cases'!$I:$I,F$111)+COUNTIFS('Oracle 18 RDBMS Test Cases'!$AA:$AA,$B114,'Oracle 18 RDBMS Test Cases'!$J:$J,F$111)+COUNTIFS('Windows Host Test Cases'!$AA:$AA,$B114,'Windows Host Test Cases'!$J:$J,F$111)</f>
        <v>0</v>
      </c>
      <c r="G114" s="170">
        <v>100</v>
      </c>
      <c r="H114" s="179">
        <f t="shared" si="10"/>
        <v>200</v>
      </c>
      <c r="I114" s="179">
        <f t="shared" si="11"/>
        <v>0</v>
      </c>
      <c r="L114" s="179"/>
      <c r="M114" s="179"/>
      <c r="N114" s="179"/>
      <c r="O114" s="179"/>
      <c r="P114" s="218"/>
    </row>
    <row r="115" spans="1:16" ht="14.5" x14ac:dyDescent="0.35">
      <c r="A115" s="163"/>
      <c r="B115" s="167">
        <v>5</v>
      </c>
      <c r="C115" s="168">
        <f>COUNTIF('Gen Test Cases'!$AA:$AA,$B115)+COUNTIF('Oracle 19 RDBMS Test Cases'!AA:AA,$B115)+COUNTIF('Windows Host Test Cases'!AA:AA,$B115)</f>
        <v>62</v>
      </c>
      <c r="D115" s="169">
        <f>COUNTIFS('Gen Test Cases'!$AA:$AA,$B115,'Gen Test Cases'!$I:$I,D$111)+COUNTIFS('Oracle 19 RDBMS Test Cases'!AA:AA,$B115,'Oracle 19 RDBMS Test Cases'!J:J,Results!D114)+COUNTIFS('Windows Host Test Cases'!$AA:$AA,$B115,'Windows Host Test Cases'!$J:$J,Results!D114)</f>
        <v>0</v>
      </c>
      <c r="E115" s="169">
        <f>COUNTIFS('Gen Test Cases'!$AA:$AA,$B115,'Gen Test Cases'!$I:$I,E$111)+COUNTIFS('Oracle 19 RDBMS Test Cases'!AA:AA,$B115,'Oracle 19 RDBMS Test Cases'!J:J,Results!E114)+COUNTIFS('Windows Host Test Cases'!$AA:$AA,$B115,'Windows Host Test Cases'!$J:$J,E$111)</f>
        <v>0</v>
      </c>
      <c r="F115" s="169">
        <f>COUNTIFS('Gen Test Cases'!$AA:$AA,$B115,'Gen Test Cases'!$I:$I,F$111)+COUNTIFS('Oracle 18 RDBMS Test Cases'!$AA:$AA,$B115,'Oracle 18 RDBMS Test Cases'!$J:$J,F$111)+COUNTIFS('Windows Host Test Cases'!$AA:$AA,$B115,'Windows Host Test Cases'!$J:$J,F$111)</f>
        <v>0</v>
      </c>
      <c r="G115" s="170">
        <v>50</v>
      </c>
      <c r="H115" s="179">
        <f t="shared" si="10"/>
        <v>3100</v>
      </c>
      <c r="I115" s="179">
        <f t="shared" si="11"/>
        <v>0</v>
      </c>
      <c r="L115" s="179"/>
      <c r="M115" s="179"/>
      <c r="N115" s="179"/>
      <c r="O115" s="179"/>
      <c r="P115" s="218"/>
    </row>
    <row r="116" spans="1:16" ht="14.5" x14ac:dyDescent="0.35">
      <c r="A116" s="163"/>
      <c r="B116" s="167">
        <v>4</v>
      </c>
      <c r="C116" s="168">
        <f>COUNTIF('Gen Test Cases'!$AA:$AA,$B116)+COUNTIF('Oracle 19 RDBMS Test Cases'!AA:AA,$B116)+COUNTIF('Windows Host Test Cases'!AA:AA,$B116)</f>
        <v>25</v>
      </c>
      <c r="D116" s="169">
        <f>COUNTIFS('Gen Test Cases'!$AA:$AA,$B116,'Gen Test Cases'!$I:$I,D$111)+COUNTIFS('Oracle 19 RDBMS Test Cases'!AA:AA,$B116,'Oracle 19 RDBMS Test Cases'!J:J,Results!D115)+COUNTIFS('Windows Host Test Cases'!$AA:$AA,$B116,'Windows Host Test Cases'!$J:$J,Results!D115)</f>
        <v>0</v>
      </c>
      <c r="E116" s="169">
        <f>COUNTIFS('Gen Test Cases'!$AA:$AA,$B116,'Gen Test Cases'!$I:$I,E$111)+COUNTIFS('Oracle 19 RDBMS Test Cases'!AA:AA,$B116,'Oracle 19 RDBMS Test Cases'!J:J,Results!E115)+COUNTIFS('Windows Host Test Cases'!$AA:$AA,$B116,'Windows Host Test Cases'!$J:$J,E$111)</f>
        <v>0</v>
      </c>
      <c r="F116" s="169">
        <f>COUNTIFS('Gen Test Cases'!$AA:$AA,$B116,'Gen Test Cases'!$I:$I,F$111)+COUNTIFS('Oracle 18 RDBMS Test Cases'!$AA:$AA,$B116,'Oracle 18 RDBMS Test Cases'!$J:$J,F$111)+COUNTIFS('Windows Host Test Cases'!$AA:$AA,$B116,'Windows Host Test Cases'!$J:$J,F$111)</f>
        <v>0</v>
      </c>
      <c r="G116" s="170">
        <v>10</v>
      </c>
      <c r="H116" s="179">
        <f t="shared" si="10"/>
        <v>250</v>
      </c>
      <c r="I116" s="179">
        <f t="shared" si="11"/>
        <v>0</v>
      </c>
      <c r="J116" s="225">
        <v>36</v>
      </c>
      <c r="K116" s="226" t="str">
        <f>"WARNING: THERE IS AT LEAST ONE TEST CASE WITH"</f>
        <v>WARNING: THERE IS AT LEAST ONE TEST CASE WITH</v>
      </c>
      <c r="L116" s="179"/>
      <c r="M116" s="179"/>
      <c r="N116" s="179"/>
      <c r="O116" s="179"/>
      <c r="P116" s="218"/>
    </row>
    <row r="117" spans="1:16" ht="14.5" x14ac:dyDescent="0.35">
      <c r="A117" s="163"/>
      <c r="B117" s="167">
        <v>3</v>
      </c>
      <c r="C117" s="168">
        <f>COUNTIF('Gen Test Cases'!$AA:$AA,$B117)+COUNTIF('Oracle 19 RDBMS Test Cases'!AA:AA,$B117)+COUNTIF('Windows Host Test Cases'!AA:AA,$B117)</f>
        <v>3</v>
      </c>
      <c r="D117" s="169">
        <f>COUNTIFS('Gen Test Cases'!$AA:$AA,$B117,'Gen Test Cases'!$I:$I,D$111)+COUNTIFS('Oracle 19 RDBMS Test Cases'!AA:AA,$B117,'Oracle 19 RDBMS Test Cases'!J:J,Results!D116)+COUNTIFS('Windows Host Test Cases'!$AA:$AA,$B117,'Windows Host Test Cases'!$J:$J,Results!D116)</f>
        <v>0</v>
      </c>
      <c r="E117" s="169">
        <f>COUNTIFS('Gen Test Cases'!$AA:$AA,$B117,'Gen Test Cases'!$I:$I,E$111)+COUNTIFS('Oracle 19 RDBMS Test Cases'!AA:AA,$B117,'Oracle 19 RDBMS Test Cases'!J:J,Results!E116)+COUNTIFS('Windows Host Test Cases'!$AA:$AA,$B117,'Windows Host Test Cases'!$J:$J,E$111)</f>
        <v>0</v>
      </c>
      <c r="F117" s="169">
        <f>COUNTIFS('Gen Test Cases'!$AA:$AA,$B117,'Gen Test Cases'!$I:$I,F$111)+COUNTIFS('Oracle 18 RDBMS Test Cases'!$AA:$AA,$B117,'Oracle 18 RDBMS Test Cases'!$J:$J,F$111)+COUNTIFS('Windows Host Test Cases'!$AA:$AA,$B117,'Windows Host Test Cases'!$J:$J,F$111)</f>
        <v>0</v>
      </c>
      <c r="G117" s="170">
        <v>5</v>
      </c>
      <c r="H117" s="179">
        <f t="shared" si="10"/>
        <v>15</v>
      </c>
      <c r="I117" s="179">
        <f t="shared" si="11"/>
        <v>0</v>
      </c>
      <c r="J117" s="171"/>
      <c r="K117" s="226" t="str">
        <f>"MULTIPLE OR INVALID ISSUE CODES (SEE TEST CASES TABS)"</f>
        <v>MULTIPLE OR INVALID ISSUE CODES (SEE TEST CASES TABS)</v>
      </c>
      <c r="L117" s="179"/>
      <c r="M117" s="179"/>
      <c r="N117" s="179"/>
      <c r="O117" s="179"/>
      <c r="P117" s="218"/>
    </row>
    <row r="118" spans="1:16" ht="14.5" x14ac:dyDescent="0.35">
      <c r="A118" s="163"/>
      <c r="B118" s="167">
        <v>2</v>
      </c>
      <c r="C118" s="168">
        <f>COUNTIF('Gen Test Cases'!$AA:$AA,$B118)+COUNTIF('Oracle 19 RDBMS Test Cases'!AA:AA,$B118)+COUNTIF('Windows Host Test Cases'!AA:AA,$B118)</f>
        <v>3</v>
      </c>
      <c r="D118" s="169">
        <f>COUNTIFS('Gen Test Cases'!$AA:$AA,$B118,'Gen Test Cases'!$I:$I,D$111)+COUNTIFS('Oracle 19 RDBMS Test Cases'!AA:AA,$B118,'Oracle 19 RDBMS Test Cases'!J:J,Results!D117)+COUNTIFS('Windows Host Test Cases'!$AA:$AA,$B118,'Windows Host Test Cases'!$J:$J,Results!D117)</f>
        <v>0</v>
      </c>
      <c r="E118" s="169">
        <f>COUNTIFS('Gen Test Cases'!$AA:$AA,$B118,'Gen Test Cases'!$I:$I,E$111)+COUNTIFS('Oracle 19 RDBMS Test Cases'!AA:AA,$B118,'Oracle 19 RDBMS Test Cases'!J:J,Results!E117)+COUNTIFS('Windows Host Test Cases'!$AA:$AA,$B118,'Windows Host Test Cases'!$J:$J,E$111)</f>
        <v>0</v>
      </c>
      <c r="F118" s="169">
        <f>COUNTIFS('Gen Test Cases'!$AA:$AA,$B118,'Gen Test Cases'!$I:$I,F$111)+COUNTIFS('Oracle 18 RDBMS Test Cases'!$AA:$AA,$B118,'Oracle 18 RDBMS Test Cases'!$J:$J,F$111)+COUNTIFS('Windows Host Test Cases'!$AA:$AA,$B118,'Windows Host Test Cases'!$J:$J,F$111)</f>
        <v>0</v>
      </c>
      <c r="G118" s="170">
        <v>2</v>
      </c>
      <c r="H118" s="179">
        <f t="shared" si="10"/>
        <v>6</v>
      </c>
      <c r="I118" s="179">
        <f t="shared" si="11"/>
        <v>0</v>
      </c>
      <c r="J118" s="179"/>
      <c r="K118" s="179"/>
      <c r="L118" s="179"/>
      <c r="M118" s="179"/>
      <c r="N118" s="179"/>
      <c r="O118" s="179"/>
      <c r="P118" s="218"/>
    </row>
    <row r="119" spans="1:16" ht="14.5" x14ac:dyDescent="0.35">
      <c r="A119" s="163"/>
      <c r="B119" s="167">
        <v>1</v>
      </c>
      <c r="C119" s="168">
        <f>COUNTIF('Gen Test Cases'!$AA:$AA,$B119)+COUNTIF('Oracle 19 RDBMS Test Cases'!AA:AA,$B119)+COUNTIF('Windows Host Test Cases'!AA:AA,$B119)</f>
        <v>1</v>
      </c>
      <c r="D119" s="169">
        <f>COUNTIFS('Gen Test Cases'!$AA:$AA,$B119,'Gen Test Cases'!$I:$I,D$111)+COUNTIFS('Oracle 19 RDBMS Test Cases'!AA:AA,$B119,'Oracle 19 RDBMS Test Cases'!J:J,Results!D118)+COUNTIFS('Windows Host Test Cases'!$AA:$AA,$B119,'Windows Host Test Cases'!$J:$J,Results!D118)</f>
        <v>0</v>
      </c>
      <c r="E119" s="169">
        <f>COUNTIFS('Gen Test Cases'!$AA:$AA,$B119,'Gen Test Cases'!$I:$I,E$111)+COUNTIFS('Oracle 19 RDBMS Test Cases'!AA:AA,$B119,'Oracle 19 RDBMS Test Cases'!J:J,Results!E118)+COUNTIFS('Windows Host Test Cases'!$AA:$AA,$B119,'Windows Host Test Cases'!$J:$J,E$111)</f>
        <v>0</v>
      </c>
      <c r="F119" s="169">
        <f>COUNTIFS('Gen Test Cases'!$AA:$AA,$B119,'Gen Test Cases'!$I:$I,F$111)+COUNTIFS('Oracle 18 RDBMS Test Cases'!$AA:$AA,$B119,'Oracle 18 RDBMS Test Cases'!$J:$J,F$111)+COUNTIFS('Windows Host Test Cases'!$AA:$AA,$B119,'Windows Host Test Cases'!$J:$J,F$111)</f>
        <v>0</v>
      </c>
      <c r="G119" s="170">
        <v>1</v>
      </c>
      <c r="H119" s="179">
        <f t="shared" si="10"/>
        <v>1</v>
      </c>
      <c r="I119" s="179">
        <f t="shared" si="11"/>
        <v>0</v>
      </c>
      <c r="J119" s="179"/>
      <c r="K119" s="179"/>
      <c r="L119" s="179"/>
      <c r="M119" s="179"/>
      <c r="N119" s="179"/>
      <c r="O119" s="179"/>
      <c r="P119" s="218"/>
    </row>
    <row r="120" spans="1:16" ht="14.5" hidden="1" x14ac:dyDescent="0.35">
      <c r="A120" s="163"/>
      <c r="B120" s="172" t="s">
        <v>110</v>
      </c>
      <c r="C120" s="173"/>
      <c r="D120" s="174">
        <f>SUM(I112:I119)/SUM(H112:H119)*100</f>
        <v>0</v>
      </c>
      <c r="E120" s="179"/>
      <c r="F120" s="179"/>
      <c r="G120" s="179"/>
      <c r="H120" s="179"/>
      <c r="I120" s="179"/>
      <c r="J120" s="179"/>
      <c r="K120" s="179"/>
      <c r="L120" s="179"/>
      <c r="M120" s="179"/>
      <c r="N120" s="179"/>
      <c r="O120" s="179"/>
      <c r="P120" s="218"/>
    </row>
    <row r="121" spans="1:16" ht="12.75" customHeight="1" x14ac:dyDescent="0.35">
      <c r="A121" s="175"/>
      <c r="B121" s="176"/>
      <c r="C121" s="176"/>
      <c r="D121" s="176"/>
      <c r="E121" s="176"/>
      <c r="F121" s="176"/>
      <c r="G121" s="176"/>
      <c r="H121" s="176"/>
      <c r="I121" s="176"/>
      <c r="J121" s="176"/>
      <c r="K121" s="176"/>
      <c r="L121" s="176"/>
      <c r="M121" s="176"/>
      <c r="N121" s="176"/>
      <c r="O121" s="176"/>
      <c r="P121" s="221"/>
    </row>
  </sheetData>
  <mergeCells count="6">
    <mergeCell ref="A106:A107"/>
    <mergeCell ref="A11:A12"/>
    <mergeCell ref="A30:A31"/>
    <mergeCell ref="A49:A50"/>
    <mergeCell ref="A68:A69"/>
    <mergeCell ref="A87:A88"/>
  </mergeCells>
  <conditionalFormatting sqref="D13">
    <cfRule type="cellIs" dxfId="143" priority="40" stopIfTrue="1" operator="greaterThan">
      <formula>0</formula>
    </cfRule>
  </conditionalFormatting>
  <conditionalFormatting sqref="N13">
    <cfRule type="cellIs" dxfId="142" priority="38" stopIfTrue="1" operator="greaterThan">
      <formula>0</formula>
    </cfRule>
    <cfRule type="cellIs" dxfId="141" priority="39" stopIfTrue="1" operator="lessThan">
      <formula>0</formula>
    </cfRule>
  </conditionalFormatting>
  <conditionalFormatting sqref="D32">
    <cfRule type="cellIs" dxfId="140" priority="37" stopIfTrue="1" operator="greaterThan">
      <formula>0</formula>
    </cfRule>
  </conditionalFormatting>
  <conditionalFormatting sqref="N32">
    <cfRule type="cellIs" dxfId="139" priority="35" stopIfTrue="1" operator="greaterThan">
      <formula>0</formula>
    </cfRule>
    <cfRule type="cellIs" dxfId="138" priority="36" stopIfTrue="1" operator="lessThan">
      <formula>0</formula>
    </cfRule>
  </conditionalFormatting>
  <conditionalFormatting sqref="K17:K18">
    <cfRule type="expression" dxfId="137" priority="33" stopIfTrue="1">
      <formula>$J$17=0</formula>
    </cfRule>
  </conditionalFormatting>
  <conditionalFormatting sqref="K21:K22">
    <cfRule type="expression" dxfId="136" priority="34" stopIfTrue="1">
      <formula>$J$21=0</formula>
    </cfRule>
  </conditionalFormatting>
  <conditionalFormatting sqref="K36:K37">
    <cfRule type="expression" dxfId="135" priority="31" stopIfTrue="1">
      <formula>$J$36=0</formula>
    </cfRule>
  </conditionalFormatting>
  <conditionalFormatting sqref="K40:K41">
    <cfRule type="expression" dxfId="134" priority="32" stopIfTrue="1">
      <formula>$J$40=0</formula>
    </cfRule>
  </conditionalFormatting>
  <conditionalFormatting sqref="D51">
    <cfRule type="cellIs" dxfId="133" priority="30" stopIfTrue="1" operator="greaterThan">
      <formula>0</formula>
    </cfRule>
  </conditionalFormatting>
  <conditionalFormatting sqref="N51">
    <cfRule type="cellIs" dxfId="132" priority="28" stopIfTrue="1" operator="greaterThan">
      <formula>0</formula>
    </cfRule>
    <cfRule type="cellIs" dxfId="131" priority="29" stopIfTrue="1" operator="lessThan">
      <formula>0</formula>
    </cfRule>
  </conditionalFormatting>
  <conditionalFormatting sqref="D70">
    <cfRule type="cellIs" dxfId="130" priority="27" stopIfTrue="1" operator="greaterThan">
      <formula>0</formula>
    </cfRule>
  </conditionalFormatting>
  <conditionalFormatting sqref="N70">
    <cfRule type="cellIs" dxfId="129" priority="25" stopIfTrue="1" operator="greaterThan">
      <formula>0</formula>
    </cfRule>
    <cfRule type="cellIs" dxfId="128" priority="26" stopIfTrue="1" operator="lessThan">
      <formula>0</formula>
    </cfRule>
  </conditionalFormatting>
  <conditionalFormatting sqref="K55:K56">
    <cfRule type="expression" dxfId="127" priority="23" stopIfTrue="1">
      <formula>$J$17=0</formula>
    </cfRule>
  </conditionalFormatting>
  <conditionalFormatting sqref="K59:K60">
    <cfRule type="expression" dxfId="126" priority="24" stopIfTrue="1">
      <formula>$J$21=0</formula>
    </cfRule>
  </conditionalFormatting>
  <conditionalFormatting sqref="K74:K75">
    <cfRule type="expression" dxfId="125" priority="21" stopIfTrue="1">
      <formula>$J$36=0</formula>
    </cfRule>
  </conditionalFormatting>
  <conditionalFormatting sqref="K78:K79">
    <cfRule type="expression" dxfId="124" priority="22" stopIfTrue="1">
      <formula>$J$40=0</formula>
    </cfRule>
  </conditionalFormatting>
  <conditionalFormatting sqref="D89">
    <cfRule type="cellIs" dxfId="123" priority="10" stopIfTrue="1" operator="greaterThan">
      <formula>0</formula>
    </cfRule>
  </conditionalFormatting>
  <conditionalFormatting sqref="N89">
    <cfRule type="cellIs" dxfId="122" priority="8" stopIfTrue="1" operator="greaterThan">
      <formula>0</formula>
    </cfRule>
    <cfRule type="cellIs" dxfId="121" priority="9" stopIfTrue="1" operator="lessThan">
      <formula>0</formula>
    </cfRule>
  </conditionalFormatting>
  <conditionalFormatting sqref="D108">
    <cfRule type="cellIs" dxfId="120" priority="7" stopIfTrue="1" operator="greaterThan">
      <formula>0</formula>
    </cfRule>
  </conditionalFormatting>
  <conditionalFormatting sqref="N108">
    <cfRule type="cellIs" dxfId="119" priority="5" stopIfTrue="1" operator="greaterThan">
      <formula>0</formula>
    </cfRule>
    <cfRule type="cellIs" dxfId="118" priority="6" stopIfTrue="1" operator="lessThan">
      <formula>0</formula>
    </cfRule>
  </conditionalFormatting>
  <conditionalFormatting sqref="K93:K94">
    <cfRule type="expression" dxfId="117" priority="3" stopIfTrue="1">
      <formula>$J$17=0</formula>
    </cfRule>
  </conditionalFormatting>
  <conditionalFormatting sqref="K97:K98">
    <cfRule type="expression" dxfId="116" priority="4" stopIfTrue="1">
      <formula>$J$21=0</formula>
    </cfRule>
  </conditionalFormatting>
  <conditionalFormatting sqref="K112:K113">
    <cfRule type="expression" dxfId="115" priority="1" stopIfTrue="1">
      <formula>$J$36=0</formula>
    </cfRule>
  </conditionalFormatting>
  <conditionalFormatting sqref="K116:K117">
    <cfRule type="expression" dxfId="114" priority="2" stopIfTrue="1">
      <formula>$J$40=0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40"/>
  <sheetViews>
    <sheetView zoomScale="80" zoomScaleNormal="80" workbookViewId="0">
      <selection activeCell="G4" sqref="G4"/>
    </sheetView>
  </sheetViews>
  <sheetFormatPr defaultColWidth="18.7265625" defaultRowHeight="12.75" customHeight="1" x14ac:dyDescent="0.35"/>
  <cols>
    <col min="1" max="1" width="12.453125" customWidth="1"/>
    <col min="2" max="2" width="8.26953125" customWidth="1"/>
    <col min="3" max="3" width="21.26953125" customWidth="1"/>
    <col min="4" max="4" width="13.26953125" customWidth="1"/>
    <col min="5" max="6" width="35" customWidth="1"/>
    <col min="7" max="7" width="28.7265625" customWidth="1"/>
    <col min="8" max="8" width="23.26953125" customWidth="1"/>
    <col min="9" max="9" width="17.7265625" customWidth="1"/>
    <col min="10" max="10" width="17.26953125" customWidth="1"/>
    <col min="11" max="12" width="13.26953125" customWidth="1"/>
    <col min="13" max="13" width="72.7265625" customWidth="1"/>
    <col min="14" max="14" width="36.7265625" style="272" hidden="1" customWidth="1"/>
    <col min="15" max="15" width="36.7265625" style="2" hidden="1" customWidth="1"/>
    <col min="16" max="26" width="8.7265625" customWidth="1"/>
    <col min="27" max="27" width="30" style="94" hidden="1" customWidth="1"/>
  </cols>
  <sheetData>
    <row r="1" spans="1:27" s="195" customFormat="1" ht="14.5" x14ac:dyDescent="0.35">
      <c r="A1" s="191" t="s">
        <v>104</v>
      </c>
      <c r="B1" s="192"/>
      <c r="C1" s="191"/>
      <c r="D1" s="191"/>
      <c r="E1" s="191"/>
      <c r="F1" s="191"/>
      <c r="G1" s="191"/>
      <c r="H1" s="191"/>
      <c r="I1" s="191"/>
      <c r="J1" s="191"/>
      <c r="K1" s="193"/>
      <c r="L1" s="194"/>
      <c r="M1" s="194"/>
      <c r="N1" s="271"/>
      <c r="O1" s="271"/>
      <c r="V1" s="94"/>
      <c r="X1" s="94"/>
      <c r="AA1" s="191"/>
    </row>
    <row r="2" spans="1:27" ht="26" x14ac:dyDescent="0.35">
      <c r="A2" s="187" t="s">
        <v>121</v>
      </c>
      <c r="B2" s="187" t="s">
        <v>122</v>
      </c>
      <c r="C2" s="188" t="s">
        <v>123</v>
      </c>
      <c r="D2" s="189" t="s">
        <v>124</v>
      </c>
      <c r="E2" s="189" t="s">
        <v>125</v>
      </c>
      <c r="F2" s="189" t="s">
        <v>126</v>
      </c>
      <c r="G2" s="189" t="s">
        <v>127</v>
      </c>
      <c r="H2" s="189" t="s">
        <v>128</v>
      </c>
      <c r="I2" s="189" t="s">
        <v>129</v>
      </c>
      <c r="J2" s="189" t="s">
        <v>130</v>
      </c>
      <c r="K2" s="189" t="s">
        <v>131</v>
      </c>
      <c r="L2" s="189" t="s">
        <v>132</v>
      </c>
      <c r="M2" s="189" t="s">
        <v>133</v>
      </c>
      <c r="N2" s="270" t="s">
        <v>134</v>
      </c>
      <c r="O2" s="270" t="s">
        <v>135</v>
      </c>
      <c r="AA2" s="95" t="s">
        <v>136</v>
      </c>
    </row>
    <row r="3" spans="1:27" ht="151.5" customHeight="1" x14ac:dyDescent="0.35">
      <c r="A3" s="235" t="s">
        <v>137</v>
      </c>
      <c r="B3" s="235" t="s">
        <v>138</v>
      </c>
      <c r="C3" s="235" t="s">
        <v>139</v>
      </c>
      <c r="D3" s="235" t="s">
        <v>140</v>
      </c>
      <c r="E3" s="235" t="s">
        <v>141</v>
      </c>
      <c r="F3" s="235" t="s">
        <v>142</v>
      </c>
      <c r="G3" s="235" t="s">
        <v>143</v>
      </c>
      <c r="H3" s="252"/>
      <c r="I3" s="253"/>
      <c r="J3" s="279" t="s">
        <v>144</v>
      </c>
      <c r="K3" s="254" t="s">
        <v>145</v>
      </c>
      <c r="L3" s="111" t="s">
        <v>146</v>
      </c>
      <c r="M3" s="110" t="s">
        <v>147</v>
      </c>
      <c r="N3" s="5" t="s">
        <v>148</v>
      </c>
      <c r="O3" s="5" t="s">
        <v>149</v>
      </c>
      <c r="AA3" s="96" t="e">
        <f>IF(OR(I3="Fail",ISBLANK(I3)),INDEX('Issue Code Table'!C:C,MATCH(L:L,'Issue Code Table'!A:A,0)),IF(K3="Critical",6,IF(K3="Significant",5,IF(K3="Moderate",3,2))))</f>
        <v>#N/A</v>
      </c>
    </row>
    <row r="4" spans="1:27" ht="108" customHeight="1" x14ac:dyDescent="0.35">
      <c r="A4" s="235" t="s">
        <v>150</v>
      </c>
      <c r="B4" s="235" t="s">
        <v>151</v>
      </c>
      <c r="C4" s="235" t="s">
        <v>152</v>
      </c>
      <c r="D4" s="235" t="s">
        <v>140</v>
      </c>
      <c r="E4" s="235" t="s">
        <v>153</v>
      </c>
      <c r="F4" s="235" t="s">
        <v>154</v>
      </c>
      <c r="G4" s="235" t="s">
        <v>155</v>
      </c>
      <c r="H4" s="252"/>
      <c r="I4" s="253"/>
      <c r="J4" s="254"/>
      <c r="K4" s="254" t="s">
        <v>156</v>
      </c>
      <c r="L4" s="111" t="s">
        <v>157</v>
      </c>
      <c r="M4" s="110" t="s">
        <v>158</v>
      </c>
      <c r="N4" s="5" t="s">
        <v>159</v>
      </c>
      <c r="O4" s="5"/>
      <c r="AA4" s="96">
        <f>IF(OR(I4="Fail",ISBLANK(I4)),INDEX('Issue Code Table'!C:C,MATCH(L:L,'Issue Code Table'!A:A,0)),IF(K4="Critical",6,IF(K4="Significant",5,IF(K4="Moderate",3,2))))</f>
        <v>2</v>
      </c>
    </row>
    <row r="5" spans="1:27" ht="75" x14ac:dyDescent="0.35">
      <c r="A5" s="235" t="s">
        <v>160</v>
      </c>
      <c r="B5" s="235" t="s">
        <v>161</v>
      </c>
      <c r="C5" s="235" t="s">
        <v>162</v>
      </c>
      <c r="D5" s="235" t="s">
        <v>140</v>
      </c>
      <c r="E5" s="235" t="s">
        <v>163</v>
      </c>
      <c r="F5" s="235" t="s">
        <v>164</v>
      </c>
      <c r="G5" s="238" t="s">
        <v>165</v>
      </c>
      <c r="H5" s="252"/>
      <c r="I5" s="253"/>
      <c r="J5" s="254"/>
      <c r="K5" s="254" t="s">
        <v>166</v>
      </c>
      <c r="L5" s="111" t="s">
        <v>167</v>
      </c>
      <c r="M5" s="110" t="s">
        <v>168</v>
      </c>
      <c r="N5" s="5" t="s">
        <v>169</v>
      </c>
      <c r="O5" s="5" t="s">
        <v>170</v>
      </c>
      <c r="AA5" s="96">
        <f>IF(OR(I5="Fail",ISBLANK(I5)),INDEX('Issue Code Table'!C:C,MATCH(L:L,'Issue Code Table'!A:A,0)),IF(K5="Critical",6,IF(K5="Significant",5,IF(K5="Moderate",3,2))))</f>
        <v>5</v>
      </c>
    </row>
    <row r="6" spans="1:27" ht="100" x14ac:dyDescent="0.35">
      <c r="A6" s="235" t="s">
        <v>171</v>
      </c>
      <c r="B6" s="235" t="s">
        <v>172</v>
      </c>
      <c r="C6" s="235" t="s">
        <v>173</v>
      </c>
      <c r="D6" s="235" t="s">
        <v>140</v>
      </c>
      <c r="E6" s="235" t="s">
        <v>174</v>
      </c>
      <c r="F6" s="235" t="s">
        <v>175</v>
      </c>
      <c r="G6" s="235" t="s">
        <v>176</v>
      </c>
      <c r="H6" s="252"/>
      <c r="I6" s="253"/>
      <c r="J6" s="254"/>
      <c r="K6" s="254" t="s">
        <v>177</v>
      </c>
      <c r="L6" s="111" t="s">
        <v>178</v>
      </c>
      <c r="M6" s="110" t="s">
        <v>179</v>
      </c>
      <c r="N6" s="5" t="s">
        <v>180</v>
      </c>
      <c r="O6" s="5"/>
      <c r="AA6" s="96">
        <f>IF(OR(I6="Fail",ISBLANK(I6)),INDEX('Issue Code Table'!C:C,MATCH(L:L,'Issue Code Table'!A:A,0)),IF(K6="Critical",6,IF(K6="Significant",5,IF(K6="Moderate",3,2))))</f>
        <v>4</v>
      </c>
    </row>
    <row r="7" spans="1:27" ht="312.5" x14ac:dyDescent="0.35">
      <c r="A7" s="235" t="s">
        <v>181</v>
      </c>
      <c r="B7" s="235" t="s">
        <v>182</v>
      </c>
      <c r="C7" s="235" t="s">
        <v>183</v>
      </c>
      <c r="D7" s="235" t="s">
        <v>140</v>
      </c>
      <c r="E7" s="235" t="s">
        <v>184</v>
      </c>
      <c r="F7" s="235" t="s">
        <v>185</v>
      </c>
      <c r="G7" s="235" t="s">
        <v>186</v>
      </c>
      <c r="H7" s="252"/>
      <c r="I7" s="253"/>
      <c r="J7" s="254"/>
      <c r="K7" s="254" t="s">
        <v>166</v>
      </c>
      <c r="L7" s="111" t="s">
        <v>187</v>
      </c>
      <c r="M7" s="110" t="s">
        <v>188</v>
      </c>
      <c r="N7" s="5" t="s">
        <v>189</v>
      </c>
      <c r="O7" s="280" t="s">
        <v>190</v>
      </c>
      <c r="AA7" s="96">
        <f>IF(OR(I7="Fail",ISBLANK(I7)),INDEX('Issue Code Table'!C:C,MATCH(L:L,'Issue Code Table'!A:A,0)),IF(K7="Critical",6,IF(K7="Significant",5,IF(K7="Moderate",3,2))))</f>
        <v>7</v>
      </c>
    </row>
    <row r="8" spans="1:27" ht="62.5" x14ac:dyDescent="0.35">
      <c r="A8" s="235" t="s">
        <v>191</v>
      </c>
      <c r="B8" s="235" t="s">
        <v>192</v>
      </c>
      <c r="C8" s="235" t="s">
        <v>193</v>
      </c>
      <c r="D8" s="235" t="s">
        <v>140</v>
      </c>
      <c r="E8" s="235" t="s">
        <v>194</v>
      </c>
      <c r="F8" s="235" t="s">
        <v>195</v>
      </c>
      <c r="G8" s="235" t="s">
        <v>196</v>
      </c>
      <c r="H8" s="255"/>
      <c r="I8" s="253"/>
      <c r="J8" s="254"/>
      <c r="K8" s="254" t="s">
        <v>166</v>
      </c>
      <c r="L8" s="111" t="s">
        <v>197</v>
      </c>
      <c r="M8" s="110" t="s">
        <v>198</v>
      </c>
      <c r="N8" s="5" t="s">
        <v>199</v>
      </c>
      <c r="O8" s="5" t="s">
        <v>200</v>
      </c>
      <c r="AA8" s="96" t="e">
        <f>IF(OR(I8="Fail",ISBLANK(I8)),INDEX('Issue Code Table'!C:C,MATCH(L:L,'Issue Code Table'!A:A,0)),IF(K8="Critical",6,IF(K8="Significant",5,IF(K8="Moderate",3,2))))</f>
        <v>#N/A</v>
      </c>
    </row>
    <row r="9" spans="1:27" ht="62.5" x14ac:dyDescent="0.35">
      <c r="A9" s="235" t="s">
        <v>201</v>
      </c>
      <c r="B9" s="235" t="s">
        <v>202</v>
      </c>
      <c r="C9" s="235" t="s">
        <v>203</v>
      </c>
      <c r="D9" s="235" t="s">
        <v>140</v>
      </c>
      <c r="E9" s="235" t="s">
        <v>204</v>
      </c>
      <c r="F9" s="235" t="s">
        <v>205</v>
      </c>
      <c r="G9" s="235" t="s">
        <v>206</v>
      </c>
      <c r="H9" s="255"/>
      <c r="I9" s="253"/>
      <c r="J9" s="297" t="s">
        <v>207</v>
      </c>
      <c r="K9" s="254" t="s">
        <v>166</v>
      </c>
      <c r="L9" s="111" t="s">
        <v>208</v>
      </c>
      <c r="M9" s="110" t="s">
        <v>209</v>
      </c>
      <c r="N9" s="5" t="s">
        <v>210</v>
      </c>
      <c r="O9" s="5" t="s">
        <v>211</v>
      </c>
      <c r="AA9" s="96">
        <f>IF(OR(I9="Fail",ISBLANK(I9)),INDEX('Issue Code Table'!C:C,MATCH(L:L,'Issue Code Table'!A:A,0)),IF(K9="Critical",6,IF(K9="Significant",5,IF(K9="Moderate",3,2))))</f>
        <v>6</v>
      </c>
    </row>
    <row r="10" spans="1:27" ht="100" x14ac:dyDescent="0.35">
      <c r="A10" s="235" t="s">
        <v>212</v>
      </c>
      <c r="B10" s="235" t="s">
        <v>202</v>
      </c>
      <c r="C10" s="235" t="s">
        <v>203</v>
      </c>
      <c r="D10" s="235" t="s">
        <v>140</v>
      </c>
      <c r="E10" s="235" t="s">
        <v>213</v>
      </c>
      <c r="F10" s="256" t="s">
        <v>214</v>
      </c>
      <c r="G10" s="256" t="s">
        <v>215</v>
      </c>
      <c r="H10" s="255"/>
      <c r="I10" s="253"/>
      <c r="J10" s="254"/>
      <c r="K10" s="254" t="s">
        <v>177</v>
      </c>
      <c r="L10" s="111" t="s">
        <v>216</v>
      </c>
      <c r="M10" s="110" t="s">
        <v>217</v>
      </c>
      <c r="N10" s="5" t="s">
        <v>218</v>
      </c>
      <c r="O10" s="5"/>
      <c r="AA10" s="96">
        <f>IF(OR(I10="Fail",ISBLANK(I10)),INDEX('Issue Code Table'!C:C,MATCH(L:L,'Issue Code Table'!A:A,0)),IF(K10="Critical",6,IF(K10="Significant",5,IF(K10="Moderate",3,2))))</f>
        <v>4</v>
      </c>
    </row>
    <row r="11" spans="1:27" ht="100" x14ac:dyDescent="0.35">
      <c r="A11" s="235" t="s">
        <v>219</v>
      </c>
      <c r="B11" s="235" t="s">
        <v>202</v>
      </c>
      <c r="C11" s="235" t="s">
        <v>203</v>
      </c>
      <c r="D11" s="235" t="s">
        <v>140</v>
      </c>
      <c r="E11" s="235" t="s">
        <v>220</v>
      </c>
      <c r="F11" s="235" t="s">
        <v>221</v>
      </c>
      <c r="G11" s="235" t="s">
        <v>222</v>
      </c>
      <c r="H11" s="255"/>
      <c r="I11" s="253"/>
      <c r="J11" s="297" t="s">
        <v>223</v>
      </c>
      <c r="K11" s="254" t="s">
        <v>166</v>
      </c>
      <c r="L11" s="111" t="s">
        <v>224</v>
      </c>
      <c r="M11" s="110" t="s">
        <v>225</v>
      </c>
      <c r="N11" s="5" t="s">
        <v>226</v>
      </c>
      <c r="O11" s="5" t="s">
        <v>227</v>
      </c>
      <c r="AA11" s="96">
        <f>IF(OR(I11="Fail",ISBLANK(I11)),INDEX('Issue Code Table'!C:C,MATCH(L:L,'Issue Code Table'!A:A,0)),IF(K11="Critical",6,IF(K11="Significant",5,IF(K11="Moderate",3,2))))</f>
        <v>5</v>
      </c>
    </row>
    <row r="12" spans="1:27" ht="62.5" x14ac:dyDescent="0.35">
      <c r="A12" s="235" t="s">
        <v>228</v>
      </c>
      <c r="B12" s="235" t="s">
        <v>202</v>
      </c>
      <c r="C12" s="235" t="s">
        <v>203</v>
      </c>
      <c r="D12" s="235" t="s">
        <v>140</v>
      </c>
      <c r="E12" s="235" t="s">
        <v>229</v>
      </c>
      <c r="F12" s="235" t="s">
        <v>230</v>
      </c>
      <c r="G12" s="235" t="s">
        <v>231</v>
      </c>
      <c r="H12" s="255"/>
      <c r="I12" s="253"/>
      <c r="J12" s="254"/>
      <c r="K12" s="254" t="s">
        <v>177</v>
      </c>
      <c r="L12" s="111" t="s">
        <v>232</v>
      </c>
      <c r="M12" s="110" t="s">
        <v>233</v>
      </c>
      <c r="N12" s="5" t="s">
        <v>234</v>
      </c>
      <c r="O12" s="5"/>
      <c r="AA12" s="96">
        <f>IF(OR(I12="Fail",ISBLANK(I12)),INDEX('Issue Code Table'!C:C,MATCH(L:L,'Issue Code Table'!A:A,0)),IF(K12="Critical",6,IF(K12="Significant",5,IF(K12="Moderate",3,2))))</f>
        <v>3</v>
      </c>
    </row>
    <row r="13" spans="1:27" ht="87.5" x14ac:dyDescent="0.35">
      <c r="A13" s="235" t="s">
        <v>235</v>
      </c>
      <c r="B13" s="111" t="s">
        <v>236</v>
      </c>
      <c r="C13" s="111" t="s">
        <v>237</v>
      </c>
      <c r="D13" s="111" t="s">
        <v>238</v>
      </c>
      <c r="E13" s="111" t="s">
        <v>239</v>
      </c>
      <c r="F13" s="111" t="s">
        <v>240</v>
      </c>
      <c r="G13" s="111" t="s">
        <v>241</v>
      </c>
      <c r="H13" s="111"/>
      <c r="I13" s="253"/>
      <c r="J13" s="254"/>
      <c r="K13" s="254" t="s">
        <v>166</v>
      </c>
      <c r="L13" s="257" t="s">
        <v>242</v>
      </c>
      <c r="M13" s="258" t="s">
        <v>243</v>
      </c>
      <c r="N13" s="5" t="s">
        <v>244</v>
      </c>
      <c r="O13" s="5" t="s">
        <v>245</v>
      </c>
      <c r="AA13" s="96">
        <f>IF(OR(I13="Fail",ISBLANK(I13)),INDEX('Issue Code Table'!C:C,MATCH(L:L,'Issue Code Table'!A:A,0)),IF(K13="Critical",6,IF(K13="Significant",5,IF(K13="Moderate",3,2))))</f>
        <v>5</v>
      </c>
    </row>
    <row r="14" spans="1:27" ht="81" customHeight="1" x14ac:dyDescent="0.35">
      <c r="A14" s="235" t="s">
        <v>246</v>
      </c>
      <c r="B14" s="235" t="s">
        <v>247</v>
      </c>
      <c r="C14" s="235" t="s">
        <v>248</v>
      </c>
      <c r="D14" s="235" t="s">
        <v>140</v>
      </c>
      <c r="E14" s="235" t="s">
        <v>249</v>
      </c>
      <c r="F14" s="235" t="s">
        <v>250</v>
      </c>
      <c r="G14" s="235" t="s">
        <v>251</v>
      </c>
      <c r="H14" s="255"/>
      <c r="I14" s="253"/>
      <c r="J14" s="254"/>
      <c r="K14" s="254" t="s">
        <v>166</v>
      </c>
      <c r="L14" s="111" t="s">
        <v>252</v>
      </c>
      <c r="M14" s="110" t="s">
        <v>253</v>
      </c>
      <c r="N14" s="5" t="s">
        <v>254</v>
      </c>
      <c r="O14" s="5" t="s">
        <v>255</v>
      </c>
      <c r="AA14" s="96">
        <f>IF(OR(I14="Fail",ISBLANK(I14)),INDEX('Issue Code Table'!C:C,MATCH(L:L,'Issue Code Table'!A:A,0)),IF(K14="Critical",6,IF(K14="Significant",5,IF(K14="Moderate",3,2))))</f>
        <v>5</v>
      </c>
    </row>
    <row r="15" spans="1:27" ht="50" x14ac:dyDescent="0.35">
      <c r="A15" s="235" t="s">
        <v>256</v>
      </c>
      <c r="B15" s="235" t="s">
        <v>247</v>
      </c>
      <c r="C15" s="235" t="s">
        <v>248</v>
      </c>
      <c r="D15" s="235" t="s">
        <v>140</v>
      </c>
      <c r="E15" s="235" t="s">
        <v>257</v>
      </c>
      <c r="F15" s="259" t="s">
        <v>258</v>
      </c>
      <c r="G15" s="259" t="s">
        <v>259</v>
      </c>
      <c r="H15" s="255"/>
      <c r="I15" s="253"/>
      <c r="J15" s="254"/>
      <c r="K15" s="254" t="s">
        <v>177</v>
      </c>
      <c r="L15" s="111" t="s">
        <v>260</v>
      </c>
      <c r="M15" s="110" t="s">
        <v>261</v>
      </c>
      <c r="N15" s="5" t="s">
        <v>262</v>
      </c>
      <c r="O15" s="5"/>
      <c r="AA15" s="96">
        <f>IF(OR(I15="Fail",ISBLANK(I15)),INDEX('Issue Code Table'!C:C,MATCH(L:L,'Issue Code Table'!A:A,0)),IF(K15="Critical",6,IF(K15="Significant",5,IF(K15="Moderate",3,2))))</f>
        <v>5</v>
      </c>
    </row>
    <row r="16" spans="1:27" ht="50" x14ac:dyDescent="0.35">
      <c r="A16" s="235" t="s">
        <v>263</v>
      </c>
      <c r="B16" s="235" t="s">
        <v>247</v>
      </c>
      <c r="C16" s="235" t="s">
        <v>248</v>
      </c>
      <c r="D16" s="235" t="s">
        <v>140</v>
      </c>
      <c r="E16" s="235" t="s">
        <v>264</v>
      </c>
      <c r="F16" s="235" t="s">
        <v>265</v>
      </c>
      <c r="G16" s="235" t="s">
        <v>266</v>
      </c>
      <c r="H16" s="255"/>
      <c r="I16" s="253"/>
      <c r="J16" s="254"/>
      <c r="K16" s="254" t="s">
        <v>166</v>
      </c>
      <c r="L16" s="111" t="s">
        <v>267</v>
      </c>
      <c r="M16" s="110" t="s">
        <v>268</v>
      </c>
      <c r="N16" s="5" t="s">
        <v>269</v>
      </c>
      <c r="O16" s="5" t="s">
        <v>270</v>
      </c>
      <c r="AA16" s="96" t="e">
        <f>IF(OR(I16="Fail",ISBLANK(I16)),INDEX('Issue Code Table'!C:C,MATCH(L:L,'Issue Code Table'!A:A,0)),IF(K16="Critical",6,IF(K16="Significant",5,IF(K16="Moderate",3,2))))</f>
        <v>#N/A</v>
      </c>
    </row>
    <row r="17" spans="1:27" ht="262.5" x14ac:dyDescent="0.35">
      <c r="A17" s="235" t="s">
        <v>271</v>
      </c>
      <c r="B17" s="235" t="s">
        <v>272</v>
      </c>
      <c r="C17" s="235" t="s">
        <v>273</v>
      </c>
      <c r="D17" s="235" t="s">
        <v>140</v>
      </c>
      <c r="E17" s="235" t="s">
        <v>274</v>
      </c>
      <c r="F17" s="235" t="s">
        <v>275</v>
      </c>
      <c r="G17" s="235" t="s">
        <v>276</v>
      </c>
      <c r="H17" s="255"/>
      <c r="I17" s="253"/>
      <c r="J17" s="254"/>
      <c r="K17" s="254" t="s">
        <v>156</v>
      </c>
      <c r="L17" s="111" t="s">
        <v>277</v>
      </c>
      <c r="M17" s="110" t="s">
        <v>278</v>
      </c>
      <c r="N17" s="5" t="s">
        <v>279</v>
      </c>
      <c r="O17" s="5"/>
      <c r="AA17" s="96" t="e">
        <f>IF(OR(I17="Fail",ISBLANK(I17)),INDEX('Issue Code Table'!C:C,MATCH(L:L,'Issue Code Table'!A:A,0)),IF(K17="Critical",6,IF(K17="Significant",5,IF(K17="Moderate",3,2))))</f>
        <v>#N/A</v>
      </c>
    </row>
    <row r="18" spans="1:27" ht="300" x14ac:dyDescent="0.35">
      <c r="A18" s="235" t="s">
        <v>280</v>
      </c>
      <c r="B18" s="235" t="s">
        <v>281</v>
      </c>
      <c r="C18" s="235" t="s">
        <v>282</v>
      </c>
      <c r="D18" s="235" t="s">
        <v>140</v>
      </c>
      <c r="E18" s="235" t="s">
        <v>283</v>
      </c>
      <c r="F18" s="235" t="s">
        <v>284</v>
      </c>
      <c r="G18" s="235" t="s">
        <v>285</v>
      </c>
      <c r="H18" s="255"/>
      <c r="I18" s="253"/>
      <c r="J18" s="254"/>
      <c r="K18" s="254" t="s">
        <v>166</v>
      </c>
      <c r="L18" s="111" t="s">
        <v>286</v>
      </c>
      <c r="M18" s="110" t="s">
        <v>287</v>
      </c>
      <c r="N18" s="5" t="s">
        <v>288</v>
      </c>
      <c r="O18" s="5" t="s">
        <v>289</v>
      </c>
      <c r="AA18" s="96" t="e">
        <f>IF(OR(I18="Fail",ISBLANK(I18)),INDEX('Issue Code Table'!C:C,MATCH(L:L,'Issue Code Table'!A:A,0)),IF(K18="Critical",6,IF(K18="Significant",5,IF(K18="Moderate",3,2))))</f>
        <v>#N/A</v>
      </c>
    </row>
    <row r="19" spans="1:27" ht="100" x14ac:dyDescent="0.35">
      <c r="A19" s="235" t="s">
        <v>290</v>
      </c>
      <c r="B19" s="235" t="s">
        <v>291</v>
      </c>
      <c r="C19" s="235" t="s">
        <v>292</v>
      </c>
      <c r="D19" s="235" t="s">
        <v>140</v>
      </c>
      <c r="E19" s="235" t="s">
        <v>293</v>
      </c>
      <c r="F19" s="235" t="s">
        <v>294</v>
      </c>
      <c r="G19" s="235" t="s">
        <v>295</v>
      </c>
      <c r="H19" s="255"/>
      <c r="I19" s="253"/>
      <c r="J19" s="254"/>
      <c r="K19" s="254" t="s">
        <v>166</v>
      </c>
      <c r="L19" s="111" t="s">
        <v>296</v>
      </c>
      <c r="M19" s="110" t="s">
        <v>297</v>
      </c>
      <c r="N19" s="5" t="s">
        <v>298</v>
      </c>
      <c r="O19" s="5" t="s">
        <v>299</v>
      </c>
      <c r="AA19" s="96" t="e">
        <f>IF(OR(I19="Fail",ISBLANK(I19)),INDEX('Issue Code Table'!C:C,MATCH(L:L,'Issue Code Table'!A:A,0)),IF(K19="Critical",6,IF(K19="Significant",5,IF(K19="Moderate",3,2))))</f>
        <v>#N/A</v>
      </c>
    </row>
    <row r="20" spans="1:27" ht="100" x14ac:dyDescent="0.35">
      <c r="A20" s="235" t="s">
        <v>300</v>
      </c>
      <c r="B20" s="235" t="s">
        <v>301</v>
      </c>
      <c r="C20" s="235" t="s">
        <v>302</v>
      </c>
      <c r="D20" s="235" t="s">
        <v>140</v>
      </c>
      <c r="E20" s="256" t="s">
        <v>303</v>
      </c>
      <c r="F20" s="256" t="s">
        <v>304</v>
      </c>
      <c r="G20" s="256" t="s">
        <v>305</v>
      </c>
      <c r="H20" s="255"/>
      <c r="I20" s="253"/>
      <c r="J20" s="254"/>
      <c r="K20" s="254" t="s">
        <v>177</v>
      </c>
      <c r="L20" s="111" t="s">
        <v>306</v>
      </c>
      <c r="M20" s="110" t="s">
        <v>307</v>
      </c>
      <c r="N20" s="5" t="s">
        <v>308</v>
      </c>
      <c r="O20" s="5"/>
      <c r="AA20" s="96" t="e">
        <f>IF(OR(I20="Fail",ISBLANK(I20)),INDEX('Issue Code Table'!C:C,MATCH(L:L,'Issue Code Table'!A:A,0)),IF(K20="Critical",6,IF(K20="Significant",5,IF(K20="Moderate",3,2))))</f>
        <v>#N/A</v>
      </c>
    </row>
    <row r="21" spans="1:27" ht="87.5" x14ac:dyDescent="0.35">
      <c r="A21" s="235" t="s">
        <v>309</v>
      </c>
      <c r="B21" s="235" t="s">
        <v>310</v>
      </c>
      <c r="C21" s="235" t="s">
        <v>311</v>
      </c>
      <c r="D21" s="235" t="s">
        <v>140</v>
      </c>
      <c r="E21" s="235" t="s">
        <v>312</v>
      </c>
      <c r="F21" s="236" t="s">
        <v>313</v>
      </c>
      <c r="G21" s="235" t="s">
        <v>314</v>
      </c>
      <c r="H21" s="255"/>
      <c r="I21" s="253"/>
      <c r="J21" s="254"/>
      <c r="K21" s="254" t="s">
        <v>177</v>
      </c>
      <c r="L21" s="111" t="s">
        <v>315</v>
      </c>
      <c r="M21" s="110" t="s">
        <v>316</v>
      </c>
      <c r="N21" s="5" t="s">
        <v>317</v>
      </c>
      <c r="O21" s="5"/>
      <c r="AA21" s="96">
        <f>IF(OR(I21="Fail",ISBLANK(I21)),INDEX('Issue Code Table'!C:C,MATCH(L:L,'Issue Code Table'!A:A,0)),IF(K21="Critical",6,IF(K21="Significant",5,IF(K21="Moderate",3,2))))</f>
        <v>4</v>
      </c>
    </row>
    <row r="22" spans="1:27" ht="112.5" x14ac:dyDescent="0.35">
      <c r="A22" s="235" t="s">
        <v>318</v>
      </c>
      <c r="B22" s="235" t="s">
        <v>319</v>
      </c>
      <c r="C22" s="235" t="s">
        <v>320</v>
      </c>
      <c r="D22" s="235" t="s">
        <v>140</v>
      </c>
      <c r="E22" s="235" t="s">
        <v>321</v>
      </c>
      <c r="F22" s="235" t="s">
        <v>322</v>
      </c>
      <c r="G22" s="235" t="s">
        <v>323</v>
      </c>
      <c r="H22" s="255"/>
      <c r="I22" s="253"/>
      <c r="J22" s="254"/>
      <c r="K22" s="254" t="s">
        <v>177</v>
      </c>
      <c r="L22" s="111" t="s">
        <v>324</v>
      </c>
      <c r="M22" s="110" t="s">
        <v>325</v>
      </c>
      <c r="N22" s="5" t="s">
        <v>326</v>
      </c>
      <c r="O22" s="5"/>
      <c r="AA22" s="96">
        <f>IF(OR(I22="Fail",ISBLANK(I22)),INDEX('Issue Code Table'!C:C,MATCH(L:L,'Issue Code Table'!A:A,0)),IF(K22="Critical",6,IF(K22="Significant",5,IF(K22="Moderate",3,2))))</f>
        <v>4</v>
      </c>
    </row>
    <row r="23" spans="1:27" ht="187.5" x14ac:dyDescent="0.35">
      <c r="A23" s="235" t="s">
        <v>327</v>
      </c>
      <c r="B23" s="256" t="s">
        <v>328</v>
      </c>
      <c r="C23" s="256" t="s">
        <v>329</v>
      </c>
      <c r="D23" s="235" t="s">
        <v>140</v>
      </c>
      <c r="E23" s="235" t="s">
        <v>330</v>
      </c>
      <c r="F23" s="256" t="s">
        <v>331</v>
      </c>
      <c r="G23" s="256" t="s">
        <v>332</v>
      </c>
      <c r="H23" s="255"/>
      <c r="I23" s="253"/>
      <c r="J23" s="254"/>
      <c r="K23" s="254" t="s">
        <v>156</v>
      </c>
      <c r="L23" s="111" t="s">
        <v>333</v>
      </c>
      <c r="M23" s="110" t="s">
        <v>334</v>
      </c>
      <c r="N23" s="5" t="s">
        <v>335</v>
      </c>
      <c r="O23" s="5"/>
      <c r="AA23" s="96" t="e">
        <f>IF(OR(I23="Fail",ISBLANK(I23)),INDEX('Issue Code Table'!C:C,MATCH(L:L,'Issue Code Table'!A:A,0)),IF(K23="Critical",6,IF(K23="Significant",5,IF(K23="Moderate",3,2))))</f>
        <v>#N/A</v>
      </c>
    </row>
    <row r="24" spans="1:27" ht="50" x14ac:dyDescent="0.35">
      <c r="A24" s="235" t="s">
        <v>336</v>
      </c>
      <c r="B24" s="235" t="s">
        <v>337</v>
      </c>
      <c r="C24" s="235" t="s">
        <v>338</v>
      </c>
      <c r="D24" s="235" t="s">
        <v>140</v>
      </c>
      <c r="E24" s="235" t="s">
        <v>339</v>
      </c>
      <c r="F24" s="259" t="s">
        <v>340</v>
      </c>
      <c r="G24" s="235" t="s">
        <v>341</v>
      </c>
      <c r="H24" s="255"/>
      <c r="I24" s="253"/>
      <c r="J24" s="254"/>
      <c r="K24" s="254" t="s">
        <v>177</v>
      </c>
      <c r="L24" s="111" t="s">
        <v>342</v>
      </c>
      <c r="M24" s="110" t="s">
        <v>343</v>
      </c>
      <c r="N24" s="5" t="s">
        <v>344</v>
      </c>
      <c r="O24" s="5"/>
      <c r="AA24" s="96">
        <f>IF(OR(I24="Fail",ISBLANK(I24)),INDEX('Issue Code Table'!C:C,MATCH(L:L,'Issue Code Table'!A:A,0)),IF(K24="Critical",6,IF(K24="Significant",5,IF(K24="Moderate",3,2))))</f>
        <v>4</v>
      </c>
    </row>
    <row r="25" spans="1:27" ht="87.5" x14ac:dyDescent="0.35">
      <c r="A25" s="235" t="s">
        <v>345</v>
      </c>
      <c r="B25" s="237" t="s">
        <v>310</v>
      </c>
      <c r="C25" s="237" t="s">
        <v>311</v>
      </c>
      <c r="D25" s="235" t="s">
        <v>140</v>
      </c>
      <c r="E25" s="238" t="s">
        <v>346</v>
      </c>
      <c r="F25" s="238" t="s">
        <v>347</v>
      </c>
      <c r="G25" s="238" t="s">
        <v>348</v>
      </c>
      <c r="H25" s="255"/>
      <c r="I25" s="253"/>
      <c r="J25" s="260"/>
      <c r="K25" s="254" t="s">
        <v>177</v>
      </c>
      <c r="L25" s="111" t="s">
        <v>349</v>
      </c>
      <c r="M25" s="110" t="s">
        <v>350</v>
      </c>
      <c r="N25" s="5" t="s">
        <v>351</v>
      </c>
      <c r="O25" s="5"/>
      <c r="AA25" s="96">
        <f>IF(OR(I25="Fail",ISBLANK(I25)),INDEX('Issue Code Table'!C:C,MATCH(L:L,'Issue Code Table'!A:A,0)),IF(K25="Critical",6,IF(K25="Significant",5,IF(K25="Moderate",3,2))))</f>
        <v>2</v>
      </c>
    </row>
    <row r="26" spans="1:27" ht="150" x14ac:dyDescent="0.35">
      <c r="A26" s="235" t="s">
        <v>352</v>
      </c>
      <c r="B26" s="237" t="s">
        <v>353</v>
      </c>
      <c r="C26" s="296" t="s">
        <v>354</v>
      </c>
      <c r="D26" s="235" t="s">
        <v>140</v>
      </c>
      <c r="E26" s="238" t="s">
        <v>355</v>
      </c>
      <c r="F26" s="238" t="s">
        <v>356</v>
      </c>
      <c r="G26" s="238" t="s">
        <v>357</v>
      </c>
      <c r="H26" s="255"/>
      <c r="I26" s="253"/>
      <c r="J26" s="260"/>
      <c r="K26" s="254" t="s">
        <v>156</v>
      </c>
      <c r="L26" s="111" t="s">
        <v>358</v>
      </c>
      <c r="M26" s="110" t="s">
        <v>359</v>
      </c>
      <c r="N26" s="5" t="s">
        <v>351</v>
      </c>
      <c r="O26" s="5"/>
      <c r="AA26" s="96">
        <f>IF(OR(I26="Fail",ISBLANK(I26)),INDEX('Issue Code Table'!C:C,MATCH(L:L,'Issue Code Table'!A:A,0)),IF(K26="Critical",6,IF(K26="Significant",5,IF(K26="Moderate",3,2))))</f>
        <v>2</v>
      </c>
    </row>
    <row r="27" spans="1:27" ht="14.5" x14ac:dyDescent="0.35">
      <c r="A27" s="113"/>
      <c r="B27" s="113"/>
      <c r="C27" s="113"/>
      <c r="D27" s="113"/>
      <c r="E27" s="113"/>
      <c r="F27" s="113"/>
      <c r="G27" s="113"/>
      <c r="H27" s="113"/>
      <c r="I27" s="113"/>
      <c r="J27" s="113"/>
      <c r="K27" s="113"/>
      <c r="L27" s="113"/>
      <c r="M27" s="113"/>
      <c r="N27" s="113"/>
      <c r="O27" s="281"/>
      <c r="AA27" s="278"/>
    </row>
    <row r="28" spans="1:27" ht="14.5" hidden="1" x14ac:dyDescent="0.35">
      <c r="H28" s="97" t="s">
        <v>105</v>
      </c>
      <c r="AA28"/>
    </row>
    <row r="29" spans="1:27" ht="14.5" hidden="1" x14ac:dyDescent="0.35">
      <c r="H29" s="97" t="s">
        <v>106</v>
      </c>
    </row>
    <row r="30" spans="1:27" ht="14.5" hidden="1" x14ac:dyDescent="0.35">
      <c r="H30" s="97" t="s">
        <v>94</v>
      </c>
    </row>
    <row r="31" spans="1:27" ht="14.5" hidden="1" x14ac:dyDescent="0.35">
      <c r="H31" s="97" t="s">
        <v>360</v>
      </c>
    </row>
    <row r="32" spans="1:27" ht="14.5" hidden="1" x14ac:dyDescent="0.35"/>
    <row r="33" spans="8:8" ht="14.5" hidden="1" x14ac:dyDescent="0.35">
      <c r="H33" s="97" t="s">
        <v>361</v>
      </c>
    </row>
    <row r="34" spans="8:8" ht="14.5" hidden="1" x14ac:dyDescent="0.35">
      <c r="H34" s="97" t="s">
        <v>145</v>
      </c>
    </row>
    <row r="35" spans="8:8" ht="14.5" hidden="1" x14ac:dyDescent="0.35">
      <c r="H35" s="97" t="s">
        <v>166</v>
      </c>
    </row>
    <row r="36" spans="8:8" ht="14.5" hidden="1" x14ac:dyDescent="0.35">
      <c r="H36" s="97" t="s">
        <v>177</v>
      </c>
    </row>
    <row r="37" spans="8:8" ht="24" hidden="1" customHeight="1" x14ac:dyDescent="0.35">
      <c r="H37" s="97" t="s">
        <v>156</v>
      </c>
    </row>
    <row r="38" spans="8:8" ht="12.75" hidden="1" customHeight="1" x14ac:dyDescent="0.35"/>
    <row r="39" spans="8:8" ht="12.75" hidden="1" customHeight="1" x14ac:dyDescent="0.35"/>
    <row r="40" spans="8:8" ht="12.75" hidden="1" customHeight="1" x14ac:dyDescent="0.35"/>
  </sheetData>
  <protectedRanges>
    <protectedRange password="E1A2" sqref="AA2" name="Range1"/>
    <protectedRange password="E1A2" sqref="L3" name="Range1_1_1"/>
    <protectedRange password="E1A2" sqref="L23" name="Range1_13_1"/>
    <protectedRange password="E1A2" sqref="L13:M13" name="Range1_3"/>
  </protectedRanges>
  <autoFilter ref="A2:O26" xr:uid="{A5776F17-A503-4E6A-904E-E570B6286C40}"/>
  <phoneticPr fontId="24" type="noConversion"/>
  <conditionalFormatting sqref="L3:L26">
    <cfRule type="expression" dxfId="113" priority="12" stopIfTrue="1">
      <formula>ISERROR(AA3)</formula>
    </cfRule>
  </conditionalFormatting>
  <conditionalFormatting sqref="I3:I24 I26">
    <cfRule type="cellIs" dxfId="112" priority="9" stopIfTrue="1" operator="equal">
      <formula>"Fail"</formula>
    </cfRule>
    <cfRule type="cellIs" dxfId="111" priority="10" stopIfTrue="1" operator="equal">
      <formula>"Pass"</formula>
    </cfRule>
    <cfRule type="cellIs" dxfId="110" priority="11" stopIfTrue="1" operator="equal">
      <formula>"Info"</formula>
    </cfRule>
  </conditionalFormatting>
  <conditionalFormatting sqref="I13">
    <cfRule type="cellIs" dxfId="109" priority="5" operator="equal">
      <formula>"Pass"</formula>
    </cfRule>
    <cfRule type="cellIs" dxfId="108" priority="6" operator="equal">
      <formula>"Fail"</formula>
    </cfRule>
    <cfRule type="cellIs" dxfId="107" priority="7" operator="equal">
      <formula>"Info"</formula>
    </cfRule>
  </conditionalFormatting>
  <conditionalFormatting sqref="I25">
    <cfRule type="cellIs" dxfId="106" priority="1" stopIfTrue="1" operator="equal">
      <formula>"Fail"</formula>
    </cfRule>
    <cfRule type="cellIs" dxfId="105" priority="2" stopIfTrue="1" operator="equal">
      <formula>"Pass"</formula>
    </cfRule>
    <cfRule type="cellIs" dxfId="104" priority="3" stopIfTrue="1" operator="equal">
      <formula>"Info"</formula>
    </cfRule>
  </conditionalFormatting>
  <dataValidations count="3">
    <dataValidation type="list" allowBlank="1" showInputMessage="1" showErrorMessage="1" sqref="K3:K27" xr:uid="{CFF120A0-651D-406F-B86B-2112A43D0367}">
      <formula1>$H$34:$H$37</formula1>
    </dataValidation>
    <dataValidation type="list" allowBlank="1" showInputMessage="1" showErrorMessage="1" sqref="J27" xr:uid="{A2A6A620-F908-4E62-AE94-66A21F4C859E}">
      <formula1>#REF!</formula1>
    </dataValidation>
    <dataValidation type="list" allowBlank="1" showInputMessage="1" showErrorMessage="1" sqref="I3:I27" xr:uid="{6E66A5B1-22FF-4880-8AA6-0227DA277A78}">
      <formula1>$H$28:$H$31</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19DC9-11C8-4BD8-A8EA-45CC87ACB16D}">
  <dimension ref="A1:AC98"/>
  <sheetViews>
    <sheetView zoomScaleNormal="100" zoomScaleSheetLayoutView="80" workbookViewId="0">
      <pane ySplit="2" topLeftCell="A3" activePane="bottomLeft" state="frozenSplit"/>
      <selection pane="bottomLeft" activeCell="J3" sqref="J3:J7"/>
    </sheetView>
  </sheetViews>
  <sheetFormatPr defaultColWidth="18.7265625" defaultRowHeight="12.75" customHeight="1" x14ac:dyDescent="0.35"/>
  <cols>
    <col min="1" max="1" width="12.26953125" style="112" bestFit="1" customWidth="1"/>
    <col min="2" max="2" width="8.7265625" style="291" bestFit="1" customWidth="1"/>
    <col min="3" max="3" width="13.453125" style="112" customWidth="1"/>
    <col min="4" max="4" width="15.54296875" style="118" customWidth="1"/>
    <col min="5" max="5" width="28.7265625" style="249" customWidth="1"/>
    <col min="6" max="6" width="44.81640625" style="112" customWidth="1"/>
    <col min="7" max="7" width="68.54296875" style="112" customWidth="1"/>
    <col min="8" max="8" width="28.7265625" style="292" customWidth="1"/>
    <col min="9" max="9" width="31.7265625" style="292" customWidth="1"/>
    <col min="10" max="10" width="19.54296875" style="292" customWidth="1"/>
    <col min="11" max="11" width="23.7265625" style="292" hidden="1" customWidth="1"/>
    <col min="12" max="12" width="25.7265625" style="292" customWidth="1"/>
    <col min="13" max="13" width="14.7265625" style="293" customWidth="1"/>
    <col min="14" max="14" width="15.26953125" style="293" customWidth="1"/>
    <col min="15" max="15" width="74.453125" style="118" customWidth="1"/>
    <col min="16" max="16" width="4.7265625" style="118" customWidth="1"/>
    <col min="17" max="17" width="16.26953125" style="291" customWidth="1"/>
    <col min="18" max="18" width="20.7265625" style="291" customWidth="1"/>
    <col min="19" max="19" width="55.453125" style="112" customWidth="1"/>
    <col min="20" max="20" width="87.7265625" style="292" customWidth="1"/>
    <col min="21" max="21" width="63.453125" style="292" hidden="1" customWidth="1"/>
    <col min="22" max="22" width="49.54296875" style="292" hidden="1" customWidth="1"/>
    <col min="23" max="26" width="9.26953125" style="112" customWidth="1"/>
    <col min="27" max="27" width="21" style="117" hidden="1" customWidth="1"/>
    <col min="28" max="28" width="9.26953125" style="112" customWidth="1"/>
    <col min="30" max="16384" width="18.7265625" style="112"/>
  </cols>
  <sheetData>
    <row r="1" spans="1:29" s="195" customFormat="1" ht="14.5" x14ac:dyDescent="0.35">
      <c r="A1" s="191" t="s">
        <v>104</v>
      </c>
      <c r="B1" s="192"/>
      <c r="C1" s="191"/>
      <c r="D1" s="191"/>
      <c r="E1" s="282"/>
      <c r="F1" s="191"/>
      <c r="G1" s="191"/>
      <c r="H1" s="191"/>
      <c r="I1" s="191"/>
      <c r="J1" s="191"/>
      <c r="K1" s="193"/>
      <c r="L1" s="194"/>
      <c r="M1" s="194"/>
      <c r="N1" s="194"/>
      <c r="O1" s="194"/>
      <c r="P1" s="202"/>
      <c r="Q1" s="194"/>
      <c r="R1" s="194"/>
      <c r="S1" s="194"/>
      <c r="T1" s="261"/>
      <c r="U1" s="268"/>
      <c r="V1" s="268"/>
      <c r="X1" s="94"/>
      <c r="Y1" s="283"/>
      <c r="Z1" s="94"/>
      <c r="AA1" s="194"/>
    </row>
    <row r="2" spans="1:29" ht="42" customHeight="1" x14ac:dyDescent="0.3">
      <c r="A2" s="187" t="s">
        <v>362</v>
      </c>
      <c r="B2" s="187" t="s">
        <v>122</v>
      </c>
      <c r="C2" s="187" t="s">
        <v>363</v>
      </c>
      <c r="D2" s="187" t="s">
        <v>124</v>
      </c>
      <c r="E2" s="245" t="s">
        <v>364</v>
      </c>
      <c r="F2" s="187" t="s">
        <v>125</v>
      </c>
      <c r="G2" s="187" t="s">
        <v>365</v>
      </c>
      <c r="H2" s="187" t="s">
        <v>127</v>
      </c>
      <c r="I2" s="187" t="s">
        <v>128</v>
      </c>
      <c r="J2" s="187" t="s">
        <v>129</v>
      </c>
      <c r="K2" s="190" t="s">
        <v>366</v>
      </c>
      <c r="L2" s="187" t="s">
        <v>130</v>
      </c>
      <c r="M2" s="187" t="s">
        <v>131</v>
      </c>
      <c r="N2" s="187" t="s">
        <v>132</v>
      </c>
      <c r="O2" s="188" t="s">
        <v>133</v>
      </c>
      <c r="P2" s="203"/>
      <c r="Q2" s="250" t="s">
        <v>367</v>
      </c>
      <c r="R2" s="250" t="s">
        <v>368</v>
      </c>
      <c r="S2" s="250" t="s">
        <v>369</v>
      </c>
      <c r="T2" s="269" t="s">
        <v>370</v>
      </c>
      <c r="U2" s="270" t="s">
        <v>371</v>
      </c>
      <c r="V2" s="270" t="s">
        <v>372</v>
      </c>
      <c r="AA2" s="95" t="s">
        <v>136</v>
      </c>
      <c r="AC2" s="112"/>
    </row>
    <row r="3" spans="1:29" ht="86.25" customHeight="1" x14ac:dyDescent="0.35">
      <c r="A3" s="239" t="s">
        <v>373</v>
      </c>
      <c r="B3" s="240" t="s">
        <v>374</v>
      </c>
      <c r="C3" s="240" t="s">
        <v>375</v>
      </c>
      <c r="D3" s="239" t="s">
        <v>140</v>
      </c>
      <c r="E3" s="240" t="s">
        <v>376</v>
      </c>
      <c r="F3" s="275" t="s">
        <v>377</v>
      </c>
      <c r="G3" s="275" t="s">
        <v>378</v>
      </c>
      <c r="H3" s="235" t="s">
        <v>379</v>
      </c>
      <c r="I3" s="101"/>
      <c r="J3" s="185"/>
      <c r="K3" s="101" t="s">
        <v>380</v>
      </c>
      <c r="L3" s="101" t="s">
        <v>381</v>
      </c>
      <c r="M3" s="101" t="s">
        <v>166</v>
      </c>
      <c r="N3" s="101" t="s">
        <v>382</v>
      </c>
      <c r="O3" s="183" t="s">
        <v>383</v>
      </c>
      <c r="P3" s="204"/>
      <c r="Q3" s="5" t="s">
        <v>384</v>
      </c>
      <c r="R3" s="5" t="s">
        <v>385</v>
      </c>
      <c r="S3" s="5" t="s">
        <v>386</v>
      </c>
      <c r="T3" s="276" t="s">
        <v>387</v>
      </c>
      <c r="U3" s="276" t="s">
        <v>388</v>
      </c>
      <c r="V3" s="276" t="s">
        <v>389</v>
      </c>
      <c r="AA3" s="96" t="e">
        <f>IF(OR(J3="Fail",ISBLANK(J3)),INDEX('Issue Code Table'!C:C,MATCH(N:N,'Issue Code Table'!A:A,0)),IF(M3="Critical",6,IF(M3="Significant",5,IF(M3="Moderate",3,2))))</f>
        <v>#N/A</v>
      </c>
    </row>
    <row r="4" spans="1:29" ht="86.25" customHeight="1" x14ac:dyDescent="0.35">
      <c r="A4" s="239" t="s">
        <v>390</v>
      </c>
      <c r="B4" s="284" t="s">
        <v>391</v>
      </c>
      <c r="C4" s="285" t="s">
        <v>392</v>
      </c>
      <c r="D4" s="235" t="s">
        <v>393</v>
      </c>
      <c r="E4" s="241" t="s">
        <v>394</v>
      </c>
      <c r="F4" s="275" t="s">
        <v>395</v>
      </c>
      <c r="G4" s="275" t="s">
        <v>396</v>
      </c>
      <c r="H4" s="235" t="s">
        <v>397</v>
      </c>
      <c r="I4" s="5"/>
      <c r="J4" s="185"/>
      <c r="K4" s="5" t="s">
        <v>398</v>
      </c>
      <c r="L4" s="5"/>
      <c r="M4" s="5" t="s">
        <v>177</v>
      </c>
      <c r="N4" s="101" t="s">
        <v>399</v>
      </c>
      <c r="O4" s="184" t="s">
        <v>400</v>
      </c>
      <c r="P4" s="204"/>
      <c r="Q4" s="5" t="s">
        <v>401</v>
      </c>
      <c r="R4" s="5" t="s">
        <v>402</v>
      </c>
      <c r="S4" s="5" t="s">
        <v>403</v>
      </c>
      <c r="T4" s="276" t="s">
        <v>404</v>
      </c>
      <c r="U4" s="276" t="s">
        <v>405</v>
      </c>
      <c r="V4" s="276"/>
      <c r="AA4" s="96">
        <f>IF(OR(J4="Fail",ISBLANK(J4)),INDEX('Issue Code Table'!C:C,MATCH(N:N,'Issue Code Table'!A:A,0)),IF(M4="Critical",6,IF(M4="Significant",5,IF(M4="Moderate",3,2))))</f>
        <v>5</v>
      </c>
    </row>
    <row r="5" spans="1:29" ht="101.25" customHeight="1" x14ac:dyDescent="0.35">
      <c r="A5" s="239" t="s">
        <v>406</v>
      </c>
      <c r="B5" s="284" t="s">
        <v>391</v>
      </c>
      <c r="C5" s="285" t="s">
        <v>392</v>
      </c>
      <c r="D5" s="235" t="s">
        <v>393</v>
      </c>
      <c r="E5" s="241" t="s">
        <v>407</v>
      </c>
      <c r="F5" s="275" t="s">
        <v>408</v>
      </c>
      <c r="G5" s="275" t="s">
        <v>409</v>
      </c>
      <c r="H5" s="235" t="s">
        <v>410</v>
      </c>
      <c r="I5" s="5"/>
      <c r="J5" s="185"/>
      <c r="K5" s="5" t="s">
        <v>411</v>
      </c>
      <c r="L5" s="5"/>
      <c r="M5" s="5" t="s">
        <v>166</v>
      </c>
      <c r="N5" s="101" t="s">
        <v>399</v>
      </c>
      <c r="O5" s="184" t="s">
        <v>400</v>
      </c>
      <c r="P5" s="204"/>
      <c r="Q5" s="5" t="s">
        <v>401</v>
      </c>
      <c r="R5" s="5" t="s">
        <v>412</v>
      </c>
      <c r="S5" s="5" t="s">
        <v>413</v>
      </c>
      <c r="T5" s="276" t="s">
        <v>414</v>
      </c>
      <c r="U5" s="276" t="s">
        <v>415</v>
      </c>
      <c r="V5" s="276" t="s">
        <v>416</v>
      </c>
      <c r="AA5" s="96">
        <f>IF(OR(J5="Fail",ISBLANK(J5)),INDEX('Issue Code Table'!C:C,MATCH(N:N,'Issue Code Table'!A:A,0)),IF(M5="Critical",6,IF(M5="Significant",5,IF(M5="Moderate",3,2))))</f>
        <v>5</v>
      </c>
    </row>
    <row r="6" spans="1:29" ht="105.75" customHeight="1" x14ac:dyDescent="0.35">
      <c r="A6" s="239" t="s">
        <v>417</v>
      </c>
      <c r="B6" s="284" t="s">
        <v>418</v>
      </c>
      <c r="C6" s="285" t="s">
        <v>419</v>
      </c>
      <c r="D6" s="235" t="s">
        <v>393</v>
      </c>
      <c r="E6" s="241" t="s">
        <v>420</v>
      </c>
      <c r="F6" s="275" t="s">
        <v>421</v>
      </c>
      <c r="G6" s="275" t="s">
        <v>422</v>
      </c>
      <c r="H6" s="243" t="s">
        <v>423</v>
      </c>
      <c r="I6" s="5"/>
      <c r="J6" s="185"/>
      <c r="K6" s="5" t="s">
        <v>424</v>
      </c>
      <c r="L6" s="5"/>
      <c r="M6" s="5" t="s">
        <v>166</v>
      </c>
      <c r="N6" s="101" t="s">
        <v>425</v>
      </c>
      <c r="O6" s="184" t="s">
        <v>426</v>
      </c>
      <c r="P6" s="204"/>
      <c r="Q6" s="5" t="s">
        <v>401</v>
      </c>
      <c r="R6" s="5" t="s">
        <v>427</v>
      </c>
      <c r="S6" s="5" t="s">
        <v>428</v>
      </c>
      <c r="T6" s="276" t="s">
        <v>429</v>
      </c>
      <c r="U6" s="276" t="s">
        <v>430</v>
      </c>
      <c r="V6" s="276" t="s">
        <v>431</v>
      </c>
      <c r="AA6" s="96">
        <f>IF(OR(J6="Fail",ISBLANK(J6)),INDEX('Issue Code Table'!C:C,MATCH(N:N,'Issue Code Table'!A:A,0)),IF(M6="Critical",6,IF(M6="Significant",5,IF(M6="Moderate",3,2))))</f>
        <v>5</v>
      </c>
    </row>
    <row r="7" spans="1:29" ht="133.5" customHeight="1" x14ac:dyDescent="0.35">
      <c r="A7" s="239" t="s">
        <v>432</v>
      </c>
      <c r="B7" s="279" t="s">
        <v>433</v>
      </c>
      <c r="C7" s="286" t="s">
        <v>434</v>
      </c>
      <c r="D7" s="235" t="s">
        <v>393</v>
      </c>
      <c r="E7" s="241" t="s">
        <v>435</v>
      </c>
      <c r="F7" s="275" t="s">
        <v>436</v>
      </c>
      <c r="G7" s="275" t="s">
        <v>437</v>
      </c>
      <c r="H7" s="243" t="s">
        <v>438</v>
      </c>
      <c r="I7" s="5"/>
      <c r="J7" s="185"/>
      <c r="K7" s="5" t="s">
        <v>439</v>
      </c>
      <c r="L7" s="5"/>
      <c r="M7" s="5" t="s">
        <v>166</v>
      </c>
      <c r="N7" s="101" t="s">
        <v>440</v>
      </c>
      <c r="O7" s="184" t="s">
        <v>441</v>
      </c>
      <c r="P7" s="204"/>
      <c r="Q7" s="5" t="s">
        <v>401</v>
      </c>
      <c r="R7" s="5" t="s">
        <v>442</v>
      </c>
      <c r="S7" s="5" t="s">
        <v>443</v>
      </c>
      <c r="T7" s="276" t="s">
        <v>444</v>
      </c>
      <c r="U7" s="276" t="s">
        <v>445</v>
      </c>
      <c r="V7" s="276" t="s">
        <v>446</v>
      </c>
      <c r="AA7" s="96">
        <f>IF(OR(J7="Fail",ISBLANK(J7)),INDEX('Issue Code Table'!C:C,MATCH(N:N,'Issue Code Table'!A:A,0)),IF(M7="Critical",6,IF(M7="Significant",5,IF(M7="Moderate",3,2))))</f>
        <v>5</v>
      </c>
    </row>
    <row r="8" spans="1:29" ht="119.25" customHeight="1" x14ac:dyDescent="0.35">
      <c r="A8" s="239" t="s">
        <v>447</v>
      </c>
      <c r="B8" s="284" t="s">
        <v>448</v>
      </c>
      <c r="C8" s="285" t="s">
        <v>449</v>
      </c>
      <c r="D8" s="235" t="s">
        <v>393</v>
      </c>
      <c r="E8" s="241" t="s">
        <v>450</v>
      </c>
      <c r="F8" s="275" t="s">
        <v>451</v>
      </c>
      <c r="G8" s="275" t="s">
        <v>452</v>
      </c>
      <c r="H8" s="235" t="s">
        <v>453</v>
      </c>
      <c r="I8" s="5"/>
      <c r="J8" s="185"/>
      <c r="K8" s="5" t="s">
        <v>454</v>
      </c>
      <c r="L8" s="5"/>
      <c r="M8" s="5" t="s">
        <v>166</v>
      </c>
      <c r="N8" s="101" t="s">
        <v>440</v>
      </c>
      <c r="O8" s="184" t="s">
        <v>441</v>
      </c>
      <c r="P8" s="204"/>
      <c r="Q8" s="5" t="s">
        <v>401</v>
      </c>
      <c r="R8" s="5" t="s">
        <v>455</v>
      </c>
      <c r="S8" s="5" t="s">
        <v>456</v>
      </c>
      <c r="T8" s="276" t="s">
        <v>457</v>
      </c>
      <c r="U8" s="276" t="s">
        <v>458</v>
      </c>
      <c r="V8" s="276" t="s">
        <v>459</v>
      </c>
      <c r="AA8" s="96">
        <f>IF(OR(J8="Fail",ISBLANK(J8)),INDEX('Issue Code Table'!C:C,MATCH(N:N,'Issue Code Table'!A:A,0)),IF(M8="Critical",6,IF(M8="Significant",5,IF(M8="Moderate",3,2))))</f>
        <v>5</v>
      </c>
    </row>
    <row r="9" spans="1:29" ht="145.5" customHeight="1" x14ac:dyDescent="0.35">
      <c r="A9" s="239" t="s">
        <v>460</v>
      </c>
      <c r="B9" s="284" t="s">
        <v>448</v>
      </c>
      <c r="C9" s="285" t="s">
        <v>449</v>
      </c>
      <c r="D9" s="235" t="s">
        <v>393</v>
      </c>
      <c r="E9" s="246" t="s">
        <v>461</v>
      </c>
      <c r="F9" s="275" t="s">
        <v>462</v>
      </c>
      <c r="G9" s="275" t="s">
        <v>463</v>
      </c>
      <c r="H9" s="243" t="s">
        <v>464</v>
      </c>
      <c r="I9" s="5"/>
      <c r="J9" s="185"/>
      <c r="K9" s="5" t="s">
        <v>465</v>
      </c>
      <c r="L9" s="5"/>
      <c r="M9" s="5" t="s">
        <v>166</v>
      </c>
      <c r="N9" s="101" t="s">
        <v>440</v>
      </c>
      <c r="O9" s="184" t="s">
        <v>441</v>
      </c>
      <c r="P9" s="204"/>
      <c r="Q9" s="5" t="s">
        <v>401</v>
      </c>
      <c r="R9" s="5" t="s">
        <v>466</v>
      </c>
      <c r="S9" s="5" t="s">
        <v>467</v>
      </c>
      <c r="T9" s="276" t="s">
        <v>468</v>
      </c>
      <c r="U9" s="276" t="s">
        <v>469</v>
      </c>
      <c r="V9" s="276" t="s">
        <v>470</v>
      </c>
      <c r="AA9" s="96">
        <f>IF(OR(J9="Fail",ISBLANK(J9)),INDEX('Issue Code Table'!C:C,MATCH(N:N,'Issue Code Table'!A:A,0)),IF(M9="Critical",6,IF(M9="Significant",5,IF(M9="Moderate",3,2))))</f>
        <v>5</v>
      </c>
    </row>
    <row r="10" spans="1:29" ht="100" x14ac:dyDescent="0.35">
      <c r="A10" s="239" t="s">
        <v>471</v>
      </c>
      <c r="B10" s="279" t="s">
        <v>247</v>
      </c>
      <c r="C10" s="286" t="s">
        <v>248</v>
      </c>
      <c r="D10" s="235" t="s">
        <v>393</v>
      </c>
      <c r="E10" s="241" t="s">
        <v>472</v>
      </c>
      <c r="F10" s="275" t="s">
        <v>473</v>
      </c>
      <c r="G10" s="275" t="s">
        <v>474</v>
      </c>
      <c r="H10" s="243" t="s">
        <v>475</v>
      </c>
      <c r="I10" s="5"/>
      <c r="J10" s="185"/>
      <c r="K10" s="5" t="s">
        <v>476</v>
      </c>
      <c r="L10" s="5"/>
      <c r="M10" s="5" t="s">
        <v>166</v>
      </c>
      <c r="N10" s="101" t="s">
        <v>440</v>
      </c>
      <c r="O10" s="184" t="s">
        <v>441</v>
      </c>
      <c r="P10" s="204"/>
      <c r="Q10" s="5" t="s">
        <v>401</v>
      </c>
      <c r="R10" s="5" t="s">
        <v>477</v>
      </c>
      <c r="S10" s="5" t="s">
        <v>478</v>
      </c>
      <c r="T10" s="276" t="s">
        <v>479</v>
      </c>
      <c r="U10" s="276" t="s">
        <v>480</v>
      </c>
      <c r="V10" s="276" t="s">
        <v>481</v>
      </c>
      <c r="AA10" s="96">
        <f>IF(OR(J10="Fail",ISBLANK(J10)),INDEX('Issue Code Table'!C:C,MATCH(N:N,'Issue Code Table'!A:A,0)),IF(M10="Critical",6,IF(M10="Significant",5,IF(M10="Moderate",3,2))))</f>
        <v>5</v>
      </c>
    </row>
    <row r="11" spans="1:29" ht="87.5" x14ac:dyDescent="0.35">
      <c r="A11" s="239" t="s">
        <v>482</v>
      </c>
      <c r="B11" s="284" t="s">
        <v>202</v>
      </c>
      <c r="C11" s="285" t="s">
        <v>483</v>
      </c>
      <c r="D11" s="235" t="s">
        <v>393</v>
      </c>
      <c r="E11" s="241" t="s">
        <v>484</v>
      </c>
      <c r="F11" s="275" t="s">
        <v>485</v>
      </c>
      <c r="G11" s="275" t="s">
        <v>486</v>
      </c>
      <c r="H11" s="243" t="s">
        <v>487</v>
      </c>
      <c r="I11" s="5"/>
      <c r="J11" s="185"/>
      <c r="K11" s="5" t="s">
        <v>488</v>
      </c>
      <c r="L11" s="5"/>
      <c r="M11" s="5" t="s">
        <v>166</v>
      </c>
      <c r="N11" s="101" t="s">
        <v>440</v>
      </c>
      <c r="O11" s="184" t="s">
        <v>441</v>
      </c>
      <c r="P11" s="204"/>
      <c r="Q11" s="5" t="s">
        <v>401</v>
      </c>
      <c r="R11" s="5" t="s">
        <v>489</v>
      </c>
      <c r="S11" s="5" t="s">
        <v>490</v>
      </c>
      <c r="T11" s="276" t="s">
        <v>491</v>
      </c>
      <c r="U11" s="276" t="s">
        <v>492</v>
      </c>
      <c r="V11" s="276" t="s">
        <v>493</v>
      </c>
      <c r="AA11" s="96">
        <f>IF(OR(J11="Fail",ISBLANK(J11)),INDEX('Issue Code Table'!C:C,MATCH(N:N,'Issue Code Table'!A:A,0)),IF(M11="Critical",6,IF(M11="Significant",5,IF(M11="Moderate",3,2))))</f>
        <v>5</v>
      </c>
    </row>
    <row r="12" spans="1:29" ht="87.5" x14ac:dyDescent="0.35">
      <c r="A12" s="239" t="s">
        <v>494</v>
      </c>
      <c r="B12" s="284" t="s">
        <v>448</v>
      </c>
      <c r="C12" s="285" t="s">
        <v>449</v>
      </c>
      <c r="D12" s="235" t="s">
        <v>393</v>
      </c>
      <c r="E12" s="241" t="s">
        <v>495</v>
      </c>
      <c r="F12" s="275" t="s">
        <v>496</v>
      </c>
      <c r="G12" s="275" t="s">
        <v>497</v>
      </c>
      <c r="H12" s="243" t="s">
        <v>498</v>
      </c>
      <c r="I12" s="5"/>
      <c r="J12" s="185"/>
      <c r="K12" s="5" t="s">
        <v>499</v>
      </c>
      <c r="L12" s="5"/>
      <c r="M12" s="5" t="s">
        <v>166</v>
      </c>
      <c r="N12" s="101" t="s">
        <v>440</v>
      </c>
      <c r="O12" s="184" t="s">
        <v>500</v>
      </c>
      <c r="P12" s="204"/>
      <c r="Q12" s="5" t="s">
        <v>401</v>
      </c>
      <c r="R12" s="205" t="s">
        <v>501</v>
      </c>
      <c r="S12" s="5" t="s">
        <v>502</v>
      </c>
      <c r="T12" s="276" t="s">
        <v>503</v>
      </c>
      <c r="U12" s="276" t="s">
        <v>504</v>
      </c>
      <c r="V12" s="276" t="s">
        <v>505</v>
      </c>
      <c r="AA12" s="96">
        <f>IF(OR(J12="Fail",ISBLANK(J12)),INDEX('Issue Code Table'!C:C,MATCH(N:N,'Issue Code Table'!A:A,0)),IF(M12="Critical",6,IF(M12="Significant",5,IF(M12="Moderate",3,2))))</f>
        <v>5</v>
      </c>
    </row>
    <row r="13" spans="1:29" ht="50.25" customHeight="1" x14ac:dyDescent="0.35">
      <c r="A13" s="239" t="s">
        <v>506</v>
      </c>
      <c r="B13" s="284" t="s">
        <v>448</v>
      </c>
      <c r="C13" s="285" t="s">
        <v>449</v>
      </c>
      <c r="D13" s="235" t="s">
        <v>393</v>
      </c>
      <c r="E13" s="241" t="s">
        <v>507</v>
      </c>
      <c r="F13" s="275" t="s">
        <v>508</v>
      </c>
      <c r="G13" s="275" t="s">
        <v>509</v>
      </c>
      <c r="H13" s="243" t="s">
        <v>510</v>
      </c>
      <c r="I13" s="5"/>
      <c r="J13" s="185"/>
      <c r="K13" s="5" t="s">
        <v>511</v>
      </c>
      <c r="L13" s="5"/>
      <c r="M13" s="5" t="s">
        <v>166</v>
      </c>
      <c r="N13" s="101" t="s">
        <v>440</v>
      </c>
      <c r="O13" s="184" t="s">
        <v>500</v>
      </c>
      <c r="P13" s="204"/>
      <c r="Q13" s="5" t="s">
        <v>401</v>
      </c>
      <c r="R13" s="205" t="s">
        <v>512</v>
      </c>
      <c r="S13" s="5" t="s">
        <v>513</v>
      </c>
      <c r="T13" s="276" t="s">
        <v>514</v>
      </c>
      <c r="U13" s="276" t="s">
        <v>515</v>
      </c>
      <c r="V13" s="276" t="s">
        <v>516</v>
      </c>
      <c r="AA13" s="96">
        <f>IF(OR(J13="Fail",ISBLANK(J13)),INDEX('Issue Code Table'!C:C,MATCH(N:N,'Issue Code Table'!A:A,0)),IF(M13="Critical",6,IF(M13="Significant",5,IF(M13="Moderate",3,2))))</f>
        <v>5</v>
      </c>
    </row>
    <row r="14" spans="1:29" ht="87.5" x14ac:dyDescent="0.35">
      <c r="A14" s="239" t="s">
        <v>517</v>
      </c>
      <c r="B14" s="284" t="s">
        <v>202</v>
      </c>
      <c r="C14" s="285" t="s">
        <v>483</v>
      </c>
      <c r="D14" s="235" t="s">
        <v>393</v>
      </c>
      <c r="E14" s="241" t="s">
        <v>518</v>
      </c>
      <c r="F14" s="275" t="s">
        <v>519</v>
      </c>
      <c r="G14" s="275" t="s">
        <v>520</v>
      </c>
      <c r="H14" s="243" t="s">
        <v>521</v>
      </c>
      <c r="I14" s="5"/>
      <c r="J14" s="185"/>
      <c r="K14" s="5" t="s">
        <v>522</v>
      </c>
      <c r="L14" s="5"/>
      <c r="M14" s="5" t="s">
        <v>166</v>
      </c>
      <c r="N14" s="101" t="s">
        <v>523</v>
      </c>
      <c r="O14" s="184" t="s">
        <v>524</v>
      </c>
      <c r="P14" s="204"/>
      <c r="Q14" s="5" t="s">
        <v>401</v>
      </c>
      <c r="R14" s="5" t="s">
        <v>525</v>
      </c>
      <c r="S14" s="5" t="s">
        <v>526</v>
      </c>
      <c r="T14" s="276" t="s">
        <v>527</v>
      </c>
      <c r="U14" s="276" t="s">
        <v>528</v>
      </c>
      <c r="V14" s="276" t="s">
        <v>529</v>
      </c>
      <c r="AA14" s="96">
        <f>IF(OR(J14="Fail",ISBLANK(J14)),INDEX('Issue Code Table'!C:C,MATCH(N:N,'Issue Code Table'!A:A,0)),IF(M14="Critical",6,IF(M14="Significant",5,IF(M14="Moderate",3,2))))</f>
        <v>6</v>
      </c>
    </row>
    <row r="15" spans="1:29" ht="87.5" x14ac:dyDescent="0.35">
      <c r="A15" s="239" t="s">
        <v>530</v>
      </c>
      <c r="B15" s="279" t="s">
        <v>236</v>
      </c>
      <c r="C15" s="286" t="s">
        <v>237</v>
      </c>
      <c r="D15" s="235" t="s">
        <v>393</v>
      </c>
      <c r="E15" s="241" t="s">
        <v>531</v>
      </c>
      <c r="F15" s="275" t="s">
        <v>532</v>
      </c>
      <c r="G15" s="275" t="s">
        <v>533</v>
      </c>
      <c r="H15" s="243" t="s">
        <v>534</v>
      </c>
      <c r="I15" s="5"/>
      <c r="J15" s="185"/>
      <c r="K15" s="5" t="s">
        <v>535</v>
      </c>
      <c r="L15" s="5"/>
      <c r="M15" s="5" t="s">
        <v>166</v>
      </c>
      <c r="N15" s="101" t="s">
        <v>242</v>
      </c>
      <c r="O15" s="184" t="s">
        <v>536</v>
      </c>
      <c r="P15" s="204"/>
      <c r="Q15" s="5" t="s">
        <v>401</v>
      </c>
      <c r="R15" s="5" t="s">
        <v>537</v>
      </c>
      <c r="S15" s="5" t="s">
        <v>538</v>
      </c>
      <c r="T15" s="276" t="s">
        <v>539</v>
      </c>
      <c r="U15" s="276" t="s">
        <v>540</v>
      </c>
      <c r="V15" s="276" t="s">
        <v>541</v>
      </c>
      <c r="AA15" s="96">
        <f>IF(OR(J15="Fail",ISBLANK(J15)),INDEX('Issue Code Table'!C:C,MATCH(N:N,'Issue Code Table'!A:A,0)),IF(M15="Critical",6,IF(M15="Significant",5,IF(M15="Moderate",3,2))))</f>
        <v>5</v>
      </c>
    </row>
    <row r="16" spans="1:29" ht="123" customHeight="1" x14ac:dyDescent="0.35">
      <c r="A16" s="239" t="s">
        <v>542</v>
      </c>
      <c r="B16" s="235" t="s">
        <v>543</v>
      </c>
      <c r="C16" s="242" t="s">
        <v>544</v>
      </c>
      <c r="D16" s="235" t="s">
        <v>393</v>
      </c>
      <c r="E16" s="241" t="s">
        <v>545</v>
      </c>
      <c r="F16" s="275" t="s">
        <v>546</v>
      </c>
      <c r="G16" s="275" t="s">
        <v>547</v>
      </c>
      <c r="H16" s="243" t="s">
        <v>548</v>
      </c>
      <c r="I16" s="5"/>
      <c r="J16" s="185"/>
      <c r="K16" s="5" t="s">
        <v>549</v>
      </c>
      <c r="L16" s="5"/>
      <c r="M16" s="5" t="s">
        <v>166</v>
      </c>
      <c r="N16" s="101" t="s">
        <v>550</v>
      </c>
      <c r="O16" s="184" t="s">
        <v>551</v>
      </c>
      <c r="P16" s="204"/>
      <c r="Q16" s="5" t="s">
        <v>401</v>
      </c>
      <c r="R16" s="5" t="s">
        <v>552</v>
      </c>
      <c r="S16" s="5" t="s">
        <v>553</v>
      </c>
      <c r="T16" s="276" t="s">
        <v>554</v>
      </c>
      <c r="U16" s="276" t="s">
        <v>555</v>
      </c>
      <c r="V16" s="276" t="s">
        <v>556</v>
      </c>
      <c r="AA16" s="96">
        <f>IF(OR(J16="Fail",ISBLANK(J16)),INDEX('Issue Code Table'!C:C,MATCH(N:N,'Issue Code Table'!A:A,0)),IF(M16="Critical",6,IF(M16="Significant",5,IF(M16="Moderate",3,2))))</f>
        <v>5</v>
      </c>
    </row>
    <row r="17" spans="1:27" ht="141" customHeight="1" x14ac:dyDescent="0.35">
      <c r="A17" s="239" t="s">
        <v>557</v>
      </c>
      <c r="B17" s="284" t="s">
        <v>391</v>
      </c>
      <c r="C17" s="285" t="s">
        <v>392</v>
      </c>
      <c r="D17" s="235" t="s">
        <v>393</v>
      </c>
      <c r="E17" s="241" t="s">
        <v>558</v>
      </c>
      <c r="F17" s="275" t="s">
        <v>559</v>
      </c>
      <c r="G17" s="275" t="s">
        <v>560</v>
      </c>
      <c r="H17" s="243" t="s">
        <v>561</v>
      </c>
      <c r="I17" s="5"/>
      <c r="J17" s="185"/>
      <c r="K17" s="5" t="s">
        <v>562</v>
      </c>
      <c r="L17" s="5"/>
      <c r="M17" s="5" t="s">
        <v>166</v>
      </c>
      <c r="N17" s="101" t="s">
        <v>550</v>
      </c>
      <c r="O17" s="184" t="s">
        <v>551</v>
      </c>
      <c r="P17" s="204"/>
      <c r="Q17" s="5" t="s">
        <v>401</v>
      </c>
      <c r="R17" s="5" t="s">
        <v>563</v>
      </c>
      <c r="S17" s="5" t="s">
        <v>564</v>
      </c>
      <c r="T17" s="276" t="s">
        <v>565</v>
      </c>
      <c r="U17" s="276" t="s">
        <v>566</v>
      </c>
      <c r="V17" s="276" t="s">
        <v>567</v>
      </c>
      <c r="AA17" s="96">
        <f>IF(OR(J17="Fail",ISBLANK(J17)),INDEX('Issue Code Table'!C:C,MATCH(N:N,'Issue Code Table'!A:A,0)),IF(M17="Critical",6,IF(M17="Significant",5,IF(M17="Moderate",3,2))))</f>
        <v>5</v>
      </c>
    </row>
    <row r="18" spans="1:27" ht="87.5" x14ac:dyDescent="0.35">
      <c r="A18" s="239" t="s">
        <v>568</v>
      </c>
      <c r="B18" s="235" t="s">
        <v>569</v>
      </c>
      <c r="C18" s="242" t="s">
        <v>570</v>
      </c>
      <c r="D18" s="235" t="s">
        <v>393</v>
      </c>
      <c r="E18" s="241" t="s">
        <v>571</v>
      </c>
      <c r="F18" s="275" t="s">
        <v>572</v>
      </c>
      <c r="G18" s="275" t="s">
        <v>573</v>
      </c>
      <c r="H18" s="235" t="s">
        <v>574</v>
      </c>
      <c r="I18" s="5"/>
      <c r="J18" s="185"/>
      <c r="K18" s="5" t="s">
        <v>575</v>
      </c>
      <c r="L18" s="5"/>
      <c r="M18" s="5" t="s">
        <v>166</v>
      </c>
      <c r="N18" s="101" t="s">
        <v>440</v>
      </c>
      <c r="O18" s="184" t="s">
        <v>500</v>
      </c>
      <c r="P18" s="204"/>
      <c r="Q18" s="5" t="s">
        <v>401</v>
      </c>
      <c r="R18" s="5" t="s">
        <v>576</v>
      </c>
      <c r="S18" s="5" t="s">
        <v>577</v>
      </c>
      <c r="T18" s="276" t="s">
        <v>578</v>
      </c>
      <c r="U18" s="276" t="s">
        <v>579</v>
      </c>
      <c r="V18" s="276" t="s">
        <v>580</v>
      </c>
      <c r="AA18" s="96">
        <f>IF(OR(J18="Fail",ISBLANK(J18)),INDEX('Issue Code Table'!C:C,MATCH(N:N,'Issue Code Table'!A:A,0)),IF(M18="Critical",6,IF(M18="Significant",5,IF(M18="Moderate",3,2))))</f>
        <v>5</v>
      </c>
    </row>
    <row r="19" spans="1:27" ht="99.75" customHeight="1" x14ac:dyDescent="0.35">
      <c r="A19" s="239" t="s">
        <v>581</v>
      </c>
      <c r="B19" s="279" t="s">
        <v>433</v>
      </c>
      <c r="C19" s="286" t="s">
        <v>434</v>
      </c>
      <c r="D19" s="235" t="s">
        <v>393</v>
      </c>
      <c r="E19" s="241" t="s">
        <v>582</v>
      </c>
      <c r="F19" s="275" t="s">
        <v>583</v>
      </c>
      <c r="G19" s="275" t="s">
        <v>584</v>
      </c>
      <c r="H19" s="235" t="s">
        <v>585</v>
      </c>
      <c r="I19" s="5"/>
      <c r="J19" s="185"/>
      <c r="K19" s="5" t="s">
        <v>586</v>
      </c>
      <c r="L19" s="5"/>
      <c r="M19" s="5" t="s">
        <v>166</v>
      </c>
      <c r="N19" s="101" t="s">
        <v>587</v>
      </c>
      <c r="O19" s="184" t="s">
        <v>588</v>
      </c>
      <c r="P19" s="204"/>
      <c r="Q19" s="5" t="s">
        <v>401</v>
      </c>
      <c r="R19" s="5" t="s">
        <v>589</v>
      </c>
      <c r="S19" s="5" t="s">
        <v>590</v>
      </c>
      <c r="T19" s="276" t="s">
        <v>591</v>
      </c>
      <c r="U19" s="276" t="s">
        <v>592</v>
      </c>
      <c r="V19" s="276" t="s">
        <v>593</v>
      </c>
      <c r="AA19" s="96">
        <f>IF(OR(J19="Fail",ISBLANK(J19)),INDEX('Issue Code Table'!C:C,MATCH(N:N,'Issue Code Table'!A:A,0)),IF(M19="Critical",6,IF(M19="Significant",5,IF(M19="Moderate",3,2))))</f>
        <v>5</v>
      </c>
    </row>
    <row r="20" spans="1:27" ht="85.5" customHeight="1" x14ac:dyDescent="0.35">
      <c r="A20" s="239" t="s">
        <v>594</v>
      </c>
      <c r="B20" s="279" t="s">
        <v>433</v>
      </c>
      <c r="C20" s="286" t="s">
        <v>434</v>
      </c>
      <c r="D20" s="235" t="s">
        <v>393</v>
      </c>
      <c r="E20" s="241" t="s">
        <v>595</v>
      </c>
      <c r="F20" s="275" t="s">
        <v>596</v>
      </c>
      <c r="G20" s="275" t="s">
        <v>597</v>
      </c>
      <c r="H20" s="235" t="s">
        <v>598</v>
      </c>
      <c r="I20" s="5"/>
      <c r="J20" s="185"/>
      <c r="K20" s="5" t="s">
        <v>599</v>
      </c>
      <c r="L20" s="5"/>
      <c r="M20" s="185" t="s">
        <v>177</v>
      </c>
      <c r="N20" s="101" t="s">
        <v>315</v>
      </c>
      <c r="O20" s="184" t="s">
        <v>600</v>
      </c>
      <c r="P20" s="204"/>
      <c r="Q20" s="5" t="s">
        <v>401</v>
      </c>
      <c r="R20" s="5" t="s">
        <v>601</v>
      </c>
      <c r="S20" s="5" t="s">
        <v>602</v>
      </c>
      <c r="T20" s="276" t="s">
        <v>603</v>
      </c>
      <c r="U20" s="276" t="s">
        <v>604</v>
      </c>
      <c r="V20" s="276"/>
      <c r="AA20" s="96">
        <f>IF(OR(J20="Fail",ISBLANK(J20)),INDEX('Issue Code Table'!C:C,MATCH(N:N,'Issue Code Table'!A:A,0)),IF(M20="Critical",6,IF(M20="Significant",5,IF(M20="Moderate",3,2))))</f>
        <v>4</v>
      </c>
    </row>
    <row r="21" spans="1:27" ht="93" customHeight="1" x14ac:dyDescent="0.35">
      <c r="A21" s="239" t="s">
        <v>605</v>
      </c>
      <c r="B21" s="235" t="s">
        <v>606</v>
      </c>
      <c r="C21" s="235" t="s">
        <v>607</v>
      </c>
      <c r="D21" s="235" t="s">
        <v>393</v>
      </c>
      <c r="E21" s="241" t="s">
        <v>608</v>
      </c>
      <c r="F21" s="275" t="s">
        <v>609</v>
      </c>
      <c r="G21" s="275" t="s">
        <v>610</v>
      </c>
      <c r="H21" s="243" t="s">
        <v>611</v>
      </c>
      <c r="I21" s="5"/>
      <c r="J21" s="185"/>
      <c r="K21" s="5" t="s">
        <v>612</v>
      </c>
      <c r="L21" s="5"/>
      <c r="M21" s="5" t="s">
        <v>177</v>
      </c>
      <c r="N21" s="101" t="s">
        <v>613</v>
      </c>
      <c r="O21" s="184" t="s">
        <v>614</v>
      </c>
      <c r="P21" s="204"/>
      <c r="Q21" s="5" t="s">
        <v>401</v>
      </c>
      <c r="R21" s="5" t="s">
        <v>615</v>
      </c>
      <c r="S21" s="5" t="s">
        <v>616</v>
      </c>
      <c r="T21" s="276" t="s">
        <v>617</v>
      </c>
      <c r="U21" s="276" t="s">
        <v>618</v>
      </c>
      <c r="V21" s="276"/>
      <c r="AA21" s="96">
        <f>IF(OR(J21="Fail",ISBLANK(J21)),INDEX('Issue Code Table'!C:C,MATCH(N:N,'Issue Code Table'!A:A,0)),IF(M21="Critical",6,IF(M21="Significant",5,IF(M21="Moderate",3,2))))</f>
        <v>5</v>
      </c>
    </row>
    <row r="22" spans="1:27" ht="91.5" customHeight="1" x14ac:dyDescent="0.35">
      <c r="A22" s="239" t="s">
        <v>619</v>
      </c>
      <c r="B22" s="279" t="s">
        <v>236</v>
      </c>
      <c r="C22" s="286" t="s">
        <v>237</v>
      </c>
      <c r="D22" s="235" t="s">
        <v>393</v>
      </c>
      <c r="E22" s="241" t="s">
        <v>620</v>
      </c>
      <c r="F22" s="275" t="s">
        <v>621</v>
      </c>
      <c r="G22" s="275" t="s">
        <v>622</v>
      </c>
      <c r="H22" s="235" t="s">
        <v>623</v>
      </c>
      <c r="I22" s="5"/>
      <c r="J22" s="185"/>
      <c r="K22" s="5" t="s">
        <v>624</v>
      </c>
      <c r="L22" s="5"/>
      <c r="M22" s="5" t="s">
        <v>166</v>
      </c>
      <c r="N22" s="101" t="s">
        <v>242</v>
      </c>
      <c r="O22" s="184" t="s">
        <v>536</v>
      </c>
      <c r="P22" s="204"/>
      <c r="Q22" s="5" t="s">
        <v>625</v>
      </c>
      <c r="R22" s="5" t="s">
        <v>626</v>
      </c>
      <c r="S22" s="5" t="s">
        <v>627</v>
      </c>
      <c r="T22" s="276" t="s">
        <v>628</v>
      </c>
      <c r="U22" s="276" t="s">
        <v>629</v>
      </c>
      <c r="V22" s="276" t="s">
        <v>630</v>
      </c>
      <c r="AA22" s="96">
        <f>IF(OR(J22="Fail",ISBLANK(J22)),INDEX('Issue Code Table'!C:C,MATCH(N:N,'Issue Code Table'!A:A,0)),IF(M22="Critical",6,IF(M22="Significant",5,IF(M22="Moderate",3,2))))</f>
        <v>5</v>
      </c>
    </row>
    <row r="23" spans="1:27" ht="126.75" customHeight="1" x14ac:dyDescent="0.35">
      <c r="A23" s="239" t="s">
        <v>631</v>
      </c>
      <c r="B23" s="279" t="s">
        <v>236</v>
      </c>
      <c r="C23" s="286" t="s">
        <v>237</v>
      </c>
      <c r="D23" s="235" t="s">
        <v>393</v>
      </c>
      <c r="E23" s="241" t="s">
        <v>632</v>
      </c>
      <c r="F23" s="275" t="s">
        <v>633</v>
      </c>
      <c r="G23" s="275" t="s">
        <v>634</v>
      </c>
      <c r="H23" s="235" t="s">
        <v>635</v>
      </c>
      <c r="I23" s="287"/>
      <c r="J23" s="185"/>
      <c r="K23" s="5" t="s">
        <v>636</v>
      </c>
      <c r="L23" s="5" t="s">
        <v>637</v>
      </c>
      <c r="M23" s="5" t="s">
        <v>177</v>
      </c>
      <c r="N23" s="101" t="s">
        <v>638</v>
      </c>
      <c r="O23" s="184" t="s">
        <v>639</v>
      </c>
      <c r="P23" s="204"/>
      <c r="Q23" s="5" t="s">
        <v>625</v>
      </c>
      <c r="R23" s="5" t="s">
        <v>640</v>
      </c>
      <c r="S23" s="5" t="s">
        <v>641</v>
      </c>
      <c r="T23" s="276" t="s">
        <v>642</v>
      </c>
      <c r="U23" s="276" t="s">
        <v>643</v>
      </c>
      <c r="V23" s="276"/>
      <c r="AA23" s="96">
        <f>IF(OR(J23="Fail",ISBLANK(J23)),INDEX('Issue Code Table'!C:C,MATCH(N:N,'Issue Code Table'!A:A,0)),IF(M23="Critical",6,IF(M23="Significant",5,IF(M23="Moderate",3,2))))</f>
        <v>1</v>
      </c>
    </row>
    <row r="24" spans="1:27" ht="123" customHeight="1" x14ac:dyDescent="0.35">
      <c r="A24" s="239" t="s">
        <v>644</v>
      </c>
      <c r="B24" s="284" t="s">
        <v>202</v>
      </c>
      <c r="C24" s="285" t="s">
        <v>483</v>
      </c>
      <c r="D24" s="235" t="s">
        <v>393</v>
      </c>
      <c r="E24" s="241" t="s">
        <v>645</v>
      </c>
      <c r="F24" s="275" t="s">
        <v>646</v>
      </c>
      <c r="G24" s="275" t="s">
        <v>647</v>
      </c>
      <c r="H24" s="235" t="s">
        <v>648</v>
      </c>
      <c r="I24" s="287"/>
      <c r="J24" s="185"/>
      <c r="K24" s="5" t="s">
        <v>649</v>
      </c>
      <c r="L24" s="5" t="s">
        <v>650</v>
      </c>
      <c r="M24" s="5" t="s">
        <v>166</v>
      </c>
      <c r="N24" s="101" t="s">
        <v>224</v>
      </c>
      <c r="O24" s="184" t="s">
        <v>651</v>
      </c>
      <c r="P24" s="204"/>
      <c r="Q24" s="5" t="s">
        <v>625</v>
      </c>
      <c r="R24" s="5" t="s">
        <v>652</v>
      </c>
      <c r="S24" s="5" t="s">
        <v>653</v>
      </c>
      <c r="T24" s="276" t="s">
        <v>654</v>
      </c>
      <c r="U24" s="276" t="s">
        <v>655</v>
      </c>
      <c r="V24" s="276" t="s">
        <v>656</v>
      </c>
      <c r="AA24" s="96">
        <f>IF(OR(J24="Fail",ISBLANK(J24)),INDEX('Issue Code Table'!C:C,MATCH(N:N,'Issue Code Table'!A:A,0)),IF(M24="Critical",6,IF(M24="Significant",5,IF(M24="Moderate",3,2))))</f>
        <v>5</v>
      </c>
    </row>
    <row r="25" spans="1:27" ht="93" customHeight="1" x14ac:dyDescent="0.35">
      <c r="A25" s="239" t="s">
        <v>657</v>
      </c>
      <c r="B25" s="284" t="s">
        <v>202</v>
      </c>
      <c r="C25" s="285" t="s">
        <v>483</v>
      </c>
      <c r="D25" s="235" t="s">
        <v>393</v>
      </c>
      <c r="E25" s="241" t="s">
        <v>658</v>
      </c>
      <c r="F25" s="275" t="s">
        <v>659</v>
      </c>
      <c r="G25" s="275" t="s">
        <v>660</v>
      </c>
      <c r="H25" s="235" t="s">
        <v>661</v>
      </c>
      <c r="I25" s="287"/>
      <c r="J25" s="185"/>
      <c r="K25" s="5" t="s">
        <v>662</v>
      </c>
      <c r="L25" s="5" t="s">
        <v>663</v>
      </c>
      <c r="M25" s="5" t="s">
        <v>177</v>
      </c>
      <c r="N25" s="101" t="s">
        <v>232</v>
      </c>
      <c r="O25" s="184" t="s">
        <v>664</v>
      </c>
      <c r="P25" s="204"/>
      <c r="Q25" s="5" t="s">
        <v>625</v>
      </c>
      <c r="R25" s="5" t="s">
        <v>665</v>
      </c>
      <c r="S25" s="5" t="s">
        <v>666</v>
      </c>
      <c r="T25" s="276" t="s">
        <v>667</v>
      </c>
      <c r="U25" s="276" t="s">
        <v>668</v>
      </c>
      <c r="V25" s="276"/>
      <c r="AA25" s="96">
        <f>IF(OR(J25="Fail",ISBLANK(J25)),INDEX('Issue Code Table'!C:C,MATCH(N:N,'Issue Code Table'!A:A,0)),IF(M25="Critical",6,IF(M25="Significant",5,IF(M25="Moderate",3,2))))</f>
        <v>3</v>
      </c>
    </row>
    <row r="26" spans="1:27" ht="107.25" customHeight="1" x14ac:dyDescent="0.35">
      <c r="A26" s="239" t="s">
        <v>669</v>
      </c>
      <c r="B26" s="284" t="s">
        <v>202</v>
      </c>
      <c r="C26" s="285" t="s">
        <v>483</v>
      </c>
      <c r="D26" s="235" t="s">
        <v>393</v>
      </c>
      <c r="E26" s="241" t="s">
        <v>670</v>
      </c>
      <c r="F26" s="275" t="s">
        <v>671</v>
      </c>
      <c r="G26" s="275" t="s">
        <v>672</v>
      </c>
      <c r="H26" s="235" t="s">
        <v>673</v>
      </c>
      <c r="I26" s="287"/>
      <c r="J26" s="185"/>
      <c r="K26" s="5" t="s">
        <v>674</v>
      </c>
      <c r="L26" s="281"/>
      <c r="M26" s="288" t="s">
        <v>177</v>
      </c>
      <c r="N26" s="289" t="s">
        <v>232</v>
      </c>
      <c r="O26" s="289" t="s">
        <v>664</v>
      </c>
      <c r="P26" s="204"/>
      <c r="Q26" s="5" t="s">
        <v>625</v>
      </c>
      <c r="R26" s="5" t="s">
        <v>675</v>
      </c>
      <c r="S26" s="5" t="s">
        <v>676</v>
      </c>
      <c r="T26" s="276" t="s">
        <v>677</v>
      </c>
      <c r="U26" s="276" t="s">
        <v>678</v>
      </c>
      <c r="V26" s="276"/>
      <c r="AA26" s="96">
        <f>IF(OR(J26="Fail",ISBLANK(J26)),INDEX('Issue Code Table'!C:C,MATCH(N:N,'Issue Code Table'!A:A,0)),IF(M26="Critical",6,IF(M26="Significant",5,IF(M26="Moderate",3,2))))</f>
        <v>3</v>
      </c>
    </row>
    <row r="27" spans="1:27" ht="96" customHeight="1" x14ac:dyDescent="0.35">
      <c r="A27" s="239" t="s">
        <v>679</v>
      </c>
      <c r="B27" s="284" t="s">
        <v>202</v>
      </c>
      <c r="C27" s="285" t="s">
        <v>483</v>
      </c>
      <c r="D27" s="235" t="s">
        <v>393</v>
      </c>
      <c r="E27" s="241" t="s">
        <v>680</v>
      </c>
      <c r="F27" s="275" t="s">
        <v>681</v>
      </c>
      <c r="G27" s="275" t="s">
        <v>682</v>
      </c>
      <c r="H27" s="235" t="s">
        <v>683</v>
      </c>
      <c r="I27" s="5"/>
      <c r="J27" s="185"/>
      <c r="K27" s="5" t="s">
        <v>684</v>
      </c>
      <c r="L27" s="119" t="s">
        <v>685</v>
      </c>
      <c r="M27" s="5" t="s">
        <v>166</v>
      </c>
      <c r="N27" s="101" t="s">
        <v>224</v>
      </c>
      <c r="O27" s="184" t="s">
        <v>651</v>
      </c>
      <c r="P27" s="204"/>
      <c r="Q27" s="5" t="s">
        <v>625</v>
      </c>
      <c r="R27" s="5" t="s">
        <v>686</v>
      </c>
      <c r="S27" s="5" t="s">
        <v>687</v>
      </c>
      <c r="T27" s="276" t="s">
        <v>688</v>
      </c>
      <c r="U27" s="276" t="s">
        <v>689</v>
      </c>
      <c r="V27" s="276" t="s">
        <v>690</v>
      </c>
      <c r="AA27" s="96">
        <f>IF(OR(J27="Fail",ISBLANK(J27)),INDEX('Issue Code Table'!C:C,MATCH(N:N,'Issue Code Table'!A:A,0)),IF(M27="Critical",6,IF(M27="Significant",5,IF(M27="Moderate",3,2))))</f>
        <v>5</v>
      </c>
    </row>
    <row r="28" spans="1:27" ht="120" customHeight="1" x14ac:dyDescent="0.35">
      <c r="A28" s="239" t="s">
        <v>691</v>
      </c>
      <c r="B28" s="284" t="s">
        <v>202</v>
      </c>
      <c r="C28" s="285" t="s">
        <v>483</v>
      </c>
      <c r="D28" s="235" t="s">
        <v>393</v>
      </c>
      <c r="E28" s="241" t="s">
        <v>692</v>
      </c>
      <c r="F28" s="275" t="s">
        <v>693</v>
      </c>
      <c r="G28" s="275" t="s">
        <v>694</v>
      </c>
      <c r="H28" s="235" t="s">
        <v>695</v>
      </c>
      <c r="I28" s="287"/>
      <c r="J28" s="185"/>
      <c r="K28" s="5" t="s">
        <v>696</v>
      </c>
      <c r="L28" s="5" t="s">
        <v>207</v>
      </c>
      <c r="M28" s="5" t="s">
        <v>177</v>
      </c>
      <c r="N28" s="101" t="s">
        <v>216</v>
      </c>
      <c r="O28" s="184" t="s">
        <v>697</v>
      </c>
      <c r="P28" s="204"/>
      <c r="Q28" s="5" t="s">
        <v>625</v>
      </c>
      <c r="R28" s="5" t="s">
        <v>698</v>
      </c>
      <c r="S28" s="5" t="s">
        <v>699</v>
      </c>
      <c r="T28" s="276" t="s">
        <v>700</v>
      </c>
      <c r="U28" s="276" t="s">
        <v>701</v>
      </c>
      <c r="V28" s="276"/>
      <c r="AA28" s="96">
        <f>IF(OR(J28="Fail",ISBLANK(J28)),INDEX('Issue Code Table'!C:C,MATCH(N:N,'Issue Code Table'!A:A,0)),IF(M28="Critical",6,IF(M28="Significant",5,IF(M28="Moderate",3,2))))</f>
        <v>4</v>
      </c>
    </row>
    <row r="29" spans="1:27" ht="126" customHeight="1" x14ac:dyDescent="0.35">
      <c r="A29" s="239" t="s">
        <v>702</v>
      </c>
      <c r="B29" s="284" t="s">
        <v>703</v>
      </c>
      <c r="C29" s="285" t="s">
        <v>704</v>
      </c>
      <c r="D29" s="235" t="s">
        <v>393</v>
      </c>
      <c r="E29" s="235" t="s">
        <v>705</v>
      </c>
      <c r="F29" s="275" t="s">
        <v>706</v>
      </c>
      <c r="G29" s="275" t="s">
        <v>707</v>
      </c>
      <c r="H29" s="235" t="s">
        <v>708</v>
      </c>
      <c r="I29" s="5"/>
      <c r="J29" s="185"/>
      <c r="K29" s="5" t="s">
        <v>709</v>
      </c>
      <c r="L29" s="5"/>
      <c r="M29" s="5" t="s">
        <v>177</v>
      </c>
      <c r="N29" s="101" t="s">
        <v>710</v>
      </c>
      <c r="O29" s="184" t="s">
        <v>711</v>
      </c>
      <c r="P29" s="204"/>
      <c r="Q29" s="5" t="s">
        <v>625</v>
      </c>
      <c r="R29" s="5" t="s">
        <v>712</v>
      </c>
      <c r="S29" s="276" t="s">
        <v>713</v>
      </c>
      <c r="T29" s="276" t="s">
        <v>714</v>
      </c>
      <c r="U29" s="276" t="s">
        <v>715</v>
      </c>
      <c r="V29" s="276"/>
      <c r="AA29" s="96">
        <f>IF(OR(J29="Fail",ISBLANK(J29)),INDEX('Issue Code Table'!C:C,MATCH(N:N,'Issue Code Table'!A:A,0)),IF(M29="Critical",6,IF(M29="Significant",5,IF(M29="Moderate",3,2))))</f>
        <v>4</v>
      </c>
    </row>
    <row r="30" spans="1:27" ht="95.25" customHeight="1" x14ac:dyDescent="0.35">
      <c r="A30" s="239" t="s">
        <v>716</v>
      </c>
      <c r="B30" s="284" t="s">
        <v>337</v>
      </c>
      <c r="C30" s="285" t="s">
        <v>338</v>
      </c>
      <c r="D30" s="235" t="s">
        <v>393</v>
      </c>
      <c r="E30" s="241" t="s">
        <v>717</v>
      </c>
      <c r="F30" s="275" t="s">
        <v>718</v>
      </c>
      <c r="G30" s="275" t="s">
        <v>719</v>
      </c>
      <c r="H30" s="235" t="s">
        <v>720</v>
      </c>
      <c r="I30" s="287"/>
      <c r="J30" s="185"/>
      <c r="K30" s="5" t="s">
        <v>721</v>
      </c>
      <c r="L30" s="5"/>
      <c r="M30" s="288" t="s">
        <v>177</v>
      </c>
      <c r="N30" s="289" t="s">
        <v>722</v>
      </c>
      <c r="O30" s="289" t="s">
        <v>723</v>
      </c>
      <c r="P30" s="204"/>
      <c r="Q30" s="5" t="s">
        <v>625</v>
      </c>
      <c r="R30" s="5" t="s">
        <v>724</v>
      </c>
      <c r="S30" s="5" t="s">
        <v>725</v>
      </c>
      <c r="T30" s="276" t="s">
        <v>726</v>
      </c>
      <c r="U30" s="276" t="s">
        <v>727</v>
      </c>
      <c r="V30" s="276"/>
      <c r="AA30" s="96">
        <f>IF(OR(J30="Fail",ISBLANK(J30)),INDEX('Issue Code Table'!C:C,MATCH(N:N,'Issue Code Table'!A:A,0)),IF(M30="Critical",6,IF(M30="Significant",5,IF(M30="Moderate",3,2))))</f>
        <v>5</v>
      </c>
    </row>
    <row r="31" spans="1:27" ht="98.25" customHeight="1" x14ac:dyDescent="0.35">
      <c r="A31" s="239" t="s">
        <v>728</v>
      </c>
      <c r="B31" s="284" t="s">
        <v>202</v>
      </c>
      <c r="C31" s="285" t="s">
        <v>483</v>
      </c>
      <c r="D31" s="235" t="s">
        <v>393</v>
      </c>
      <c r="E31" s="241" t="s">
        <v>729</v>
      </c>
      <c r="F31" s="275" t="s">
        <v>730</v>
      </c>
      <c r="G31" s="275" t="s">
        <v>731</v>
      </c>
      <c r="H31" s="235" t="s">
        <v>732</v>
      </c>
      <c r="I31" s="5"/>
      <c r="J31" s="185"/>
      <c r="K31" s="5" t="s">
        <v>733</v>
      </c>
      <c r="L31" s="5"/>
      <c r="M31" s="5" t="s">
        <v>166</v>
      </c>
      <c r="N31" s="101" t="s">
        <v>734</v>
      </c>
      <c r="O31" s="184" t="s">
        <v>735</v>
      </c>
      <c r="P31" s="204"/>
      <c r="Q31" s="5" t="s">
        <v>736</v>
      </c>
      <c r="R31" s="5" t="s">
        <v>737</v>
      </c>
      <c r="S31" s="5" t="s">
        <v>738</v>
      </c>
      <c r="T31" s="276" t="s">
        <v>739</v>
      </c>
      <c r="U31" s="276" t="s">
        <v>740</v>
      </c>
      <c r="V31" s="276" t="s">
        <v>741</v>
      </c>
      <c r="AA31" s="96">
        <f>IF(OR(J31="Fail",ISBLANK(J31)),INDEX('Issue Code Table'!C:C,MATCH(N:N,'Issue Code Table'!A:A,0)),IF(M31="Critical",6,IF(M31="Significant",5,IF(M31="Moderate",3,2))))</f>
        <v>7</v>
      </c>
    </row>
    <row r="32" spans="1:27" ht="104.25" customHeight="1" x14ac:dyDescent="0.35">
      <c r="A32" s="239" t="s">
        <v>742</v>
      </c>
      <c r="B32" s="235" t="s">
        <v>569</v>
      </c>
      <c r="C32" s="242" t="s">
        <v>570</v>
      </c>
      <c r="D32" s="235" t="s">
        <v>393</v>
      </c>
      <c r="E32" s="241" t="s">
        <v>743</v>
      </c>
      <c r="F32" s="275" t="s">
        <v>744</v>
      </c>
      <c r="G32" s="275" t="s">
        <v>745</v>
      </c>
      <c r="H32" s="235" t="s">
        <v>732</v>
      </c>
      <c r="I32" s="5"/>
      <c r="J32" s="185"/>
      <c r="K32" s="5" t="s">
        <v>746</v>
      </c>
      <c r="L32" s="5"/>
      <c r="M32" s="5" t="s">
        <v>177</v>
      </c>
      <c r="N32" s="101" t="s">
        <v>747</v>
      </c>
      <c r="O32" s="184" t="s">
        <v>748</v>
      </c>
      <c r="P32" s="204"/>
      <c r="Q32" s="5" t="s">
        <v>736</v>
      </c>
      <c r="R32" s="5" t="s">
        <v>749</v>
      </c>
      <c r="S32" s="5" t="s">
        <v>750</v>
      </c>
      <c r="T32" s="276" t="s">
        <v>751</v>
      </c>
      <c r="U32" s="276" t="s">
        <v>752</v>
      </c>
      <c r="V32" s="276"/>
      <c r="AA32" s="96">
        <f>IF(OR(J32="Fail",ISBLANK(J32)),INDEX('Issue Code Table'!C:C,MATCH(N:N,'Issue Code Table'!A:A,0)),IF(M32="Critical",6,IF(M32="Significant",5,IF(M32="Moderate",3,2))))</f>
        <v>6</v>
      </c>
    </row>
    <row r="33" spans="1:27" ht="87" customHeight="1" x14ac:dyDescent="0.35">
      <c r="A33" s="239" t="s">
        <v>753</v>
      </c>
      <c r="B33" s="279" t="s">
        <v>161</v>
      </c>
      <c r="C33" s="286" t="s">
        <v>162</v>
      </c>
      <c r="D33" s="235" t="s">
        <v>393</v>
      </c>
      <c r="E33" s="241" t="s">
        <v>754</v>
      </c>
      <c r="F33" s="275" t="s">
        <v>755</v>
      </c>
      <c r="G33" s="275" t="s">
        <v>756</v>
      </c>
      <c r="H33" s="235" t="s">
        <v>732</v>
      </c>
      <c r="I33" s="5"/>
      <c r="J33" s="185"/>
      <c r="K33" s="5" t="s">
        <v>757</v>
      </c>
      <c r="L33" s="5"/>
      <c r="M33" s="5" t="s">
        <v>166</v>
      </c>
      <c r="N33" s="101" t="s">
        <v>252</v>
      </c>
      <c r="O33" s="184" t="s">
        <v>758</v>
      </c>
      <c r="P33" s="204"/>
      <c r="Q33" s="5" t="s">
        <v>736</v>
      </c>
      <c r="R33" s="5" t="s">
        <v>759</v>
      </c>
      <c r="S33" s="5" t="s">
        <v>760</v>
      </c>
      <c r="T33" s="276" t="s">
        <v>761</v>
      </c>
      <c r="U33" s="276" t="s">
        <v>762</v>
      </c>
      <c r="V33" s="276" t="s">
        <v>763</v>
      </c>
      <c r="AA33" s="96">
        <f>IF(OR(J33="Fail",ISBLANK(J33)),INDEX('Issue Code Table'!C:C,MATCH(N:N,'Issue Code Table'!A:A,0)),IF(M33="Critical",6,IF(M33="Significant",5,IF(M33="Moderate",3,2))))</f>
        <v>5</v>
      </c>
    </row>
    <row r="34" spans="1:27" ht="110.25" customHeight="1" x14ac:dyDescent="0.35">
      <c r="A34" s="239" t="s">
        <v>764</v>
      </c>
      <c r="B34" s="279" t="s">
        <v>433</v>
      </c>
      <c r="C34" s="286" t="s">
        <v>434</v>
      </c>
      <c r="D34" s="235" t="s">
        <v>393</v>
      </c>
      <c r="E34" s="241" t="s">
        <v>765</v>
      </c>
      <c r="F34" s="275" t="s">
        <v>766</v>
      </c>
      <c r="G34" s="275" t="s">
        <v>767</v>
      </c>
      <c r="H34" s="235" t="s">
        <v>732</v>
      </c>
      <c r="I34" s="5"/>
      <c r="J34" s="185"/>
      <c r="K34" s="5" t="s">
        <v>768</v>
      </c>
      <c r="L34" s="5"/>
      <c r="M34" s="5" t="s">
        <v>166</v>
      </c>
      <c r="N34" s="101" t="s">
        <v>252</v>
      </c>
      <c r="O34" s="184" t="s">
        <v>758</v>
      </c>
      <c r="P34" s="204"/>
      <c r="Q34" s="5" t="s">
        <v>736</v>
      </c>
      <c r="R34" s="205" t="s">
        <v>769</v>
      </c>
      <c r="S34" s="5" t="s">
        <v>770</v>
      </c>
      <c r="T34" s="276" t="s">
        <v>771</v>
      </c>
      <c r="U34" s="276" t="s">
        <v>772</v>
      </c>
      <c r="V34" s="276" t="s">
        <v>773</v>
      </c>
      <c r="AA34" s="96">
        <f>IF(OR(J34="Fail",ISBLANK(J34)),INDEX('Issue Code Table'!C:C,MATCH(N:N,'Issue Code Table'!A:A,0)),IF(M34="Critical",6,IF(M34="Significant",5,IF(M34="Moderate",3,2))))</f>
        <v>5</v>
      </c>
    </row>
    <row r="35" spans="1:27" ht="109.5" customHeight="1" x14ac:dyDescent="0.35">
      <c r="A35" s="239" t="s">
        <v>774</v>
      </c>
      <c r="B35" s="235" t="s">
        <v>569</v>
      </c>
      <c r="C35" s="242" t="s">
        <v>570</v>
      </c>
      <c r="D35" s="235" t="s">
        <v>393</v>
      </c>
      <c r="E35" s="241" t="s">
        <v>775</v>
      </c>
      <c r="F35" s="275" t="s">
        <v>776</v>
      </c>
      <c r="G35" s="275" t="s">
        <v>777</v>
      </c>
      <c r="H35" s="238" t="s">
        <v>732</v>
      </c>
      <c r="I35" s="5"/>
      <c r="J35" s="185"/>
      <c r="K35" s="5" t="s">
        <v>778</v>
      </c>
      <c r="L35" s="5"/>
      <c r="M35" s="5" t="s">
        <v>166</v>
      </c>
      <c r="N35" s="101" t="s">
        <v>440</v>
      </c>
      <c r="O35" s="184" t="s">
        <v>500</v>
      </c>
      <c r="P35" s="204"/>
      <c r="Q35" s="5" t="s">
        <v>736</v>
      </c>
      <c r="R35" s="5" t="s">
        <v>779</v>
      </c>
      <c r="S35" s="5" t="s">
        <v>780</v>
      </c>
      <c r="T35" s="276" t="s">
        <v>781</v>
      </c>
      <c r="U35" s="276" t="s">
        <v>782</v>
      </c>
      <c r="V35" s="276" t="s">
        <v>783</v>
      </c>
      <c r="AA35" s="96">
        <f>IF(OR(J35="Fail",ISBLANK(J35)),INDEX('Issue Code Table'!C:C,MATCH(N:N,'Issue Code Table'!A:A,0)),IF(M35="Critical",6,IF(M35="Significant",5,IF(M35="Moderate",3,2))))</f>
        <v>5</v>
      </c>
    </row>
    <row r="36" spans="1:27" ht="87" customHeight="1" x14ac:dyDescent="0.35">
      <c r="A36" s="239" t="s">
        <v>784</v>
      </c>
      <c r="B36" s="279" t="s">
        <v>247</v>
      </c>
      <c r="C36" s="286" t="s">
        <v>248</v>
      </c>
      <c r="D36" s="235" t="s">
        <v>393</v>
      </c>
      <c r="E36" s="241" t="s">
        <v>785</v>
      </c>
      <c r="F36" s="275" t="s">
        <v>786</v>
      </c>
      <c r="G36" s="275" t="s">
        <v>787</v>
      </c>
      <c r="H36" s="238" t="s">
        <v>732</v>
      </c>
      <c r="I36" s="5"/>
      <c r="J36" s="185"/>
      <c r="K36" s="5" t="s">
        <v>788</v>
      </c>
      <c r="L36" s="5"/>
      <c r="M36" s="5" t="s">
        <v>166</v>
      </c>
      <c r="N36" s="101" t="s">
        <v>252</v>
      </c>
      <c r="O36" s="184" t="s">
        <v>758</v>
      </c>
      <c r="P36" s="204"/>
      <c r="Q36" s="5" t="s">
        <v>736</v>
      </c>
      <c r="R36" s="205" t="s">
        <v>789</v>
      </c>
      <c r="S36" s="5" t="s">
        <v>790</v>
      </c>
      <c r="T36" s="276" t="s">
        <v>791</v>
      </c>
      <c r="U36" s="276" t="s">
        <v>792</v>
      </c>
      <c r="V36" s="276" t="s">
        <v>793</v>
      </c>
      <c r="AA36" s="96">
        <f>IF(OR(J36="Fail",ISBLANK(J36)),INDEX('Issue Code Table'!C:C,MATCH(N:N,'Issue Code Table'!A:A,0)),IF(M36="Critical",6,IF(M36="Significant",5,IF(M36="Moderate",3,2))))</f>
        <v>5</v>
      </c>
    </row>
    <row r="37" spans="1:27" ht="111" customHeight="1" x14ac:dyDescent="0.35">
      <c r="A37" s="239" t="s">
        <v>794</v>
      </c>
      <c r="B37" s="279" t="s">
        <v>433</v>
      </c>
      <c r="C37" s="286" t="s">
        <v>434</v>
      </c>
      <c r="D37" s="235" t="s">
        <v>393</v>
      </c>
      <c r="E37" s="241" t="s">
        <v>795</v>
      </c>
      <c r="F37" s="275" t="s">
        <v>796</v>
      </c>
      <c r="G37" s="275" t="s">
        <v>797</v>
      </c>
      <c r="H37" s="238" t="s">
        <v>732</v>
      </c>
      <c r="I37" s="5"/>
      <c r="J37" s="185"/>
      <c r="K37" s="5" t="s">
        <v>798</v>
      </c>
      <c r="L37" s="5"/>
      <c r="M37" s="5" t="s">
        <v>166</v>
      </c>
      <c r="N37" s="101" t="s">
        <v>252</v>
      </c>
      <c r="O37" s="184" t="s">
        <v>758</v>
      </c>
      <c r="P37" s="204"/>
      <c r="Q37" s="5" t="s">
        <v>799</v>
      </c>
      <c r="R37" s="205" t="s">
        <v>800</v>
      </c>
      <c r="S37" s="5" t="s">
        <v>801</v>
      </c>
      <c r="T37" s="276" t="s">
        <v>802</v>
      </c>
      <c r="U37" s="276" t="s">
        <v>803</v>
      </c>
      <c r="V37" s="276" t="s">
        <v>804</v>
      </c>
      <c r="AA37" s="96">
        <f>IF(OR(J37="Fail",ISBLANK(J37)),INDEX('Issue Code Table'!C:C,MATCH(N:N,'Issue Code Table'!A:A,0)),IF(M37="Critical",6,IF(M37="Significant",5,IF(M37="Moderate",3,2))))</f>
        <v>5</v>
      </c>
    </row>
    <row r="38" spans="1:27" ht="130.5" customHeight="1" x14ac:dyDescent="0.35">
      <c r="A38" s="239" t="s">
        <v>805</v>
      </c>
      <c r="B38" s="279" t="s">
        <v>433</v>
      </c>
      <c r="C38" s="286" t="s">
        <v>434</v>
      </c>
      <c r="D38" s="235" t="s">
        <v>393</v>
      </c>
      <c r="E38" s="241" t="s">
        <v>806</v>
      </c>
      <c r="F38" s="275" t="s">
        <v>807</v>
      </c>
      <c r="G38" s="275" t="s">
        <v>808</v>
      </c>
      <c r="H38" s="238" t="s">
        <v>732</v>
      </c>
      <c r="I38" s="5"/>
      <c r="J38" s="185"/>
      <c r="K38" s="5" t="s">
        <v>809</v>
      </c>
      <c r="L38" s="5"/>
      <c r="M38" s="5" t="s">
        <v>166</v>
      </c>
      <c r="N38" s="101" t="s">
        <v>252</v>
      </c>
      <c r="O38" s="184" t="s">
        <v>758</v>
      </c>
      <c r="P38" s="204"/>
      <c r="Q38" s="5" t="s">
        <v>799</v>
      </c>
      <c r="R38" s="205" t="s">
        <v>810</v>
      </c>
      <c r="S38" s="5" t="s">
        <v>811</v>
      </c>
      <c r="T38" s="276" t="s">
        <v>812</v>
      </c>
      <c r="U38" s="276" t="s">
        <v>813</v>
      </c>
      <c r="V38" s="276" t="s">
        <v>814</v>
      </c>
      <c r="AA38" s="96">
        <f>IF(OR(J38="Fail",ISBLANK(J38)),INDEX('Issue Code Table'!C:C,MATCH(N:N,'Issue Code Table'!A:A,0)),IF(M38="Critical",6,IF(M38="Significant",5,IF(M38="Moderate",3,2))))</f>
        <v>5</v>
      </c>
    </row>
    <row r="39" spans="1:27" ht="121.5" customHeight="1" x14ac:dyDescent="0.35">
      <c r="A39" s="239" t="s">
        <v>815</v>
      </c>
      <c r="B39" s="279" t="s">
        <v>433</v>
      </c>
      <c r="C39" s="286" t="s">
        <v>434</v>
      </c>
      <c r="D39" s="235" t="s">
        <v>393</v>
      </c>
      <c r="E39" s="241" t="s">
        <v>816</v>
      </c>
      <c r="F39" s="275" t="s">
        <v>817</v>
      </c>
      <c r="G39" s="275" t="s">
        <v>818</v>
      </c>
      <c r="H39" s="238" t="s">
        <v>732</v>
      </c>
      <c r="I39" s="5"/>
      <c r="J39" s="185"/>
      <c r="K39" s="5" t="s">
        <v>819</v>
      </c>
      <c r="L39" s="5"/>
      <c r="M39" s="5" t="s">
        <v>166</v>
      </c>
      <c r="N39" s="101" t="s">
        <v>252</v>
      </c>
      <c r="O39" s="184" t="s">
        <v>758</v>
      </c>
      <c r="P39" s="204"/>
      <c r="Q39" s="5" t="s">
        <v>799</v>
      </c>
      <c r="R39" s="205" t="s">
        <v>820</v>
      </c>
      <c r="S39" s="5" t="s">
        <v>821</v>
      </c>
      <c r="T39" s="276" t="s">
        <v>822</v>
      </c>
      <c r="U39" s="276" t="s">
        <v>823</v>
      </c>
      <c r="V39" s="276" t="s">
        <v>824</v>
      </c>
      <c r="AA39" s="96">
        <f>IF(OR(J39="Fail",ISBLANK(J39)),INDEX('Issue Code Table'!C:C,MATCH(N:N,'Issue Code Table'!A:A,0)),IF(M39="Critical",6,IF(M39="Significant",5,IF(M39="Moderate",3,2))))</f>
        <v>5</v>
      </c>
    </row>
    <row r="40" spans="1:27" ht="135" customHeight="1" x14ac:dyDescent="0.35">
      <c r="A40" s="239" t="s">
        <v>825</v>
      </c>
      <c r="B40" s="279" t="s">
        <v>433</v>
      </c>
      <c r="C40" s="286" t="s">
        <v>434</v>
      </c>
      <c r="D40" s="235" t="s">
        <v>393</v>
      </c>
      <c r="E40" s="241" t="s">
        <v>826</v>
      </c>
      <c r="F40" s="275" t="s">
        <v>827</v>
      </c>
      <c r="G40" s="275" t="s">
        <v>828</v>
      </c>
      <c r="H40" s="238" t="s">
        <v>732</v>
      </c>
      <c r="I40" s="5"/>
      <c r="J40" s="185"/>
      <c r="K40" s="5" t="s">
        <v>829</v>
      </c>
      <c r="L40" s="5"/>
      <c r="M40" s="5" t="s">
        <v>166</v>
      </c>
      <c r="N40" s="101" t="s">
        <v>252</v>
      </c>
      <c r="O40" s="184" t="s">
        <v>758</v>
      </c>
      <c r="P40" s="204"/>
      <c r="Q40" s="5" t="s">
        <v>799</v>
      </c>
      <c r="R40" s="205" t="s">
        <v>830</v>
      </c>
      <c r="S40" s="5" t="s">
        <v>831</v>
      </c>
      <c r="T40" s="276" t="s">
        <v>832</v>
      </c>
      <c r="U40" s="276" t="s">
        <v>833</v>
      </c>
      <c r="V40" s="276" t="s">
        <v>834</v>
      </c>
      <c r="AA40" s="96">
        <f>IF(OR(J40="Fail",ISBLANK(J40)),INDEX('Issue Code Table'!C:C,MATCH(N:N,'Issue Code Table'!A:A,0)),IF(M40="Critical",6,IF(M40="Significant",5,IF(M40="Moderate",3,2))))</f>
        <v>5</v>
      </c>
    </row>
    <row r="41" spans="1:27" ht="114" customHeight="1" x14ac:dyDescent="0.35">
      <c r="A41" s="239" t="s">
        <v>835</v>
      </c>
      <c r="B41" s="279" t="s">
        <v>433</v>
      </c>
      <c r="C41" s="286" t="s">
        <v>434</v>
      </c>
      <c r="D41" s="235" t="s">
        <v>393</v>
      </c>
      <c r="E41" s="241" t="s">
        <v>836</v>
      </c>
      <c r="F41" s="275" t="s">
        <v>837</v>
      </c>
      <c r="G41" s="275" t="s">
        <v>838</v>
      </c>
      <c r="H41" s="238" t="s">
        <v>732</v>
      </c>
      <c r="I41" s="5"/>
      <c r="J41" s="185"/>
      <c r="K41" s="5" t="s">
        <v>839</v>
      </c>
      <c r="L41" s="5"/>
      <c r="M41" s="5" t="s">
        <v>166</v>
      </c>
      <c r="N41" s="101" t="s">
        <v>252</v>
      </c>
      <c r="O41" s="184" t="s">
        <v>758</v>
      </c>
      <c r="P41" s="204"/>
      <c r="Q41" s="5" t="s">
        <v>799</v>
      </c>
      <c r="R41" s="205" t="s">
        <v>840</v>
      </c>
      <c r="S41" s="5" t="s">
        <v>841</v>
      </c>
      <c r="T41" s="276" t="s">
        <v>842</v>
      </c>
      <c r="U41" s="276" t="s">
        <v>843</v>
      </c>
      <c r="V41" s="276" t="s">
        <v>844</v>
      </c>
      <c r="AA41" s="96">
        <f>IF(OR(J41="Fail",ISBLANK(J41)),INDEX('Issue Code Table'!C:C,MATCH(N:N,'Issue Code Table'!A:A,0)),IF(M41="Critical",6,IF(M41="Significant",5,IF(M41="Moderate",3,2))))</f>
        <v>5</v>
      </c>
    </row>
    <row r="42" spans="1:27" ht="115.5" customHeight="1" x14ac:dyDescent="0.35">
      <c r="A42" s="239" t="s">
        <v>845</v>
      </c>
      <c r="B42" s="279" t="s">
        <v>433</v>
      </c>
      <c r="C42" s="286" t="s">
        <v>434</v>
      </c>
      <c r="D42" s="235" t="s">
        <v>393</v>
      </c>
      <c r="E42" s="241" t="s">
        <v>846</v>
      </c>
      <c r="F42" s="275" t="s">
        <v>847</v>
      </c>
      <c r="G42" s="275" t="s">
        <v>848</v>
      </c>
      <c r="H42" s="238" t="s">
        <v>732</v>
      </c>
      <c r="I42" s="5"/>
      <c r="J42" s="185"/>
      <c r="K42" s="5" t="s">
        <v>849</v>
      </c>
      <c r="L42" s="5"/>
      <c r="M42" s="5" t="s">
        <v>166</v>
      </c>
      <c r="N42" s="101" t="s">
        <v>252</v>
      </c>
      <c r="O42" s="184" t="s">
        <v>758</v>
      </c>
      <c r="P42" s="204"/>
      <c r="Q42" s="5" t="s">
        <v>799</v>
      </c>
      <c r="R42" s="205" t="s">
        <v>850</v>
      </c>
      <c r="S42" s="5" t="s">
        <v>851</v>
      </c>
      <c r="T42" s="276" t="s">
        <v>852</v>
      </c>
      <c r="U42" s="276" t="s">
        <v>853</v>
      </c>
      <c r="V42" s="276" t="s">
        <v>854</v>
      </c>
      <c r="AA42" s="96">
        <f>IF(OR(J42="Fail",ISBLANK(J42)),INDEX('Issue Code Table'!C:C,MATCH(N:N,'Issue Code Table'!A:A,0)),IF(M42="Critical",6,IF(M42="Significant",5,IF(M42="Moderate",3,2))))</f>
        <v>5</v>
      </c>
    </row>
    <row r="43" spans="1:27" ht="105" customHeight="1" x14ac:dyDescent="0.35">
      <c r="A43" s="239" t="s">
        <v>855</v>
      </c>
      <c r="B43" s="279" t="s">
        <v>433</v>
      </c>
      <c r="C43" s="286" t="s">
        <v>434</v>
      </c>
      <c r="D43" s="235" t="s">
        <v>393</v>
      </c>
      <c r="E43" s="241" t="s">
        <v>856</v>
      </c>
      <c r="F43" s="275" t="s">
        <v>857</v>
      </c>
      <c r="G43" s="275" t="s">
        <v>858</v>
      </c>
      <c r="H43" s="238" t="s">
        <v>732</v>
      </c>
      <c r="I43" s="5"/>
      <c r="J43" s="185"/>
      <c r="K43" s="5" t="s">
        <v>859</v>
      </c>
      <c r="L43" s="5"/>
      <c r="M43" s="5" t="s">
        <v>166</v>
      </c>
      <c r="N43" s="101" t="s">
        <v>252</v>
      </c>
      <c r="O43" s="184" t="s">
        <v>758</v>
      </c>
      <c r="P43" s="204"/>
      <c r="Q43" s="5" t="s">
        <v>860</v>
      </c>
      <c r="R43" s="205" t="s">
        <v>861</v>
      </c>
      <c r="S43" s="5" t="s">
        <v>862</v>
      </c>
      <c r="T43" s="276" t="s">
        <v>863</v>
      </c>
      <c r="U43" s="276" t="s">
        <v>864</v>
      </c>
      <c r="V43" s="276" t="s">
        <v>865</v>
      </c>
      <c r="AA43" s="96">
        <f>IF(OR(J43="Fail",ISBLANK(J43)),INDEX('Issue Code Table'!C:C,MATCH(N:N,'Issue Code Table'!A:A,0)),IF(M43="Critical",6,IF(M43="Significant",5,IF(M43="Moderate",3,2))))</f>
        <v>5</v>
      </c>
    </row>
    <row r="44" spans="1:27" ht="109.5" customHeight="1" x14ac:dyDescent="0.35">
      <c r="A44" s="239" t="s">
        <v>866</v>
      </c>
      <c r="B44" s="279" t="s">
        <v>433</v>
      </c>
      <c r="C44" s="286" t="s">
        <v>434</v>
      </c>
      <c r="D44" s="235" t="s">
        <v>393</v>
      </c>
      <c r="E44" s="241" t="s">
        <v>867</v>
      </c>
      <c r="F44" s="275" t="s">
        <v>868</v>
      </c>
      <c r="G44" s="275" t="s">
        <v>869</v>
      </c>
      <c r="H44" s="238" t="s">
        <v>732</v>
      </c>
      <c r="I44" s="5"/>
      <c r="J44" s="185"/>
      <c r="K44" s="182" t="s">
        <v>870</v>
      </c>
      <c r="L44" s="5"/>
      <c r="M44" s="5" t="s">
        <v>166</v>
      </c>
      <c r="N44" s="101" t="s">
        <v>252</v>
      </c>
      <c r="O44" s="184" t="s">
        <v>758</v>
      </c>
      <c r="P44" s="204"/>
      <c r="Q44" s="5" t="s">
        <v>871</v>
      </c>
      <c r="R44" s="5" t="s">
        <v>872</v>
      </c>
      <c r="S44" s="5" t="s">
        <v>873</v>
      </c>
      <c r="T44" s="276" t="s">
        <v>874</v>
      </c>
      <c r="U44" s="276" t="s">
        <v>875</v>
      </c>
      <c r="V44" s="276" t="s">
        <v>876</v>
      </c>
      <c r="AA44" s="96">
        <f>IF(OR(J44="Fail",ISBLANK(J44)),INDEX('Issue Code Table'!C:C,MATCH(N:N,'Issue Code Table'!A:A,0)),IF(M44="Critical",6,IF(M44="Significant",5,IF(M44="Moderate",3,2))))</f>
        <v>5</v>
      </c>
    </row>
    <row r="45" spans="1:27" ht="108" customHeight="1" x14ac:dyDescent="0.35">
      <c r="A45" s="239" t="s">
        <v>877</v>
      </c>
      <c r="B45" s="279" t="s">
        <v>433</v>
      </c>
      <c r="C45" s="286" t="s">
        <v>434</v>
      </c>
      <c r="D45" s="235" t="s">
        <v>393</v>
      </c>
      <c r="E45" s="241" t="s">
        <v>878</v>
      </c>
      <c r="F45" s="275" t="s">
        <v>879</v>
      </c>
      <c r="G45" s="275" t="s">
        <v>880</v>
      </c>
      <c r="H45" s="235" t="s">
        <v>732</v>
      </c>
      <c r="I45" s="5"/>
      <c r="J45" s="185"/>
      <c r="K45" s="182" t="s">
        <v>881</v>
      </c>
      <c r="L45" s="5"/>
      <c r="M45" s="5" t="s">
        <v>166</v>
      </c>
      <c r="N45" s="101" t="s">
        <v>252</v>
      </c>
      <c r="O45" s="184" t="s">
        <v>758</v>
      </c>
      <c r="P45" s="204"/>
      <c r="Q45" s="5" t="s">
        <v>871</v>
      </c>
      <c r="R45" s="5" t="s">
        <v>882</v>
      </c>
      <c r="S45" s="5" t="s">
        <v>883</v>
      </c>
      <c r="T45" s="276" t="s">
        <v>884</v>
      </c>
      <c r="U45" s="276" t="s">
        <v>885</v>
      </c>
      <c r="V45" s="276" t="s">
        <v>886</v>
      </c>
      <c r="AA45" s="96">
        <f>IF(OR(J45="Fail",ISBLANK(J45)),INDEX('Issue Code Table'!C:C,MATCH(N:N,'Issue Code Table'!A:A,0)),IF(M45="Critical",6,IF(M45="Significant",5,IF(M45="Moderate",3,2))))</f>
        <v>5</v>
      </c>
    </row>
    <row r="46" spans="1:27" ht="92.25" customHeight="1" x14ac:dyDescent="0.35">
      <c r="A46" s="239" t="s">
        <v>887</v>
      </c>
      <c r="B46" s="279" t="s">
        <v>433</v>
      </c>
      <c r="C46" s="286" t="s">
        <v>434</v>
      </c>
      <c r="D46" s="235" t="s">
        <v>393</v>
      </c>
      <c r="E46" s="241" t="s">
        <v>888</v>
      </c>
      <c r="F46" s="275" t="s">
        <v>889</v>
      </c>
      <c r="G46" s="275" t="s">
        <v>890</v>
      </c>
      <c r="H46" s="235" t="s">
        <v>891</v>
      </c>
      <c r="I46" s="5"/>
      <c r="J46" s="185"/>
      <c r="K46" s="5" t="s">
        <v>892</v>
      </c>
      <c r="L46" s="5"/>
      <c r="M46" s="5" t="s">
        <v>166</v>
      </c>
      <c r="N46" s="101" t="s">
        <v>252</v>
      </c>
      <c r="O46" s="184" t="s">
        <v>758</v>
      </c>
      <c r="P46" s="204"/>
      <c r="Q46" s="5" t="s">
        <v>871</v>
      </c>
      <c r="R46" s="205" t="s">
        <v>893</v>
      </c>
      <c r="S46" s="5" t="s">
        <v>894</v>
      </c>
      <c r="T46" s="276" t="s">
        <v>895</v>
      </c>
      <c r="U46" s="276" t="s">
        <v>896</v>
      </c>
      <c r="V46" s="276" t="s">
        <v>897</v>
      </c>
      <c r="AA46" s="96">
        <f>IF(OR(J46="Fail",ISBLANK(J46)),INDEX('Issue Code Table'!C:C,MATCH(N:N,'Issue Code Table'!A:A,0)),IF(M46="Critical",6,IF(M46="Significant",5,IF(M46="Moderate",3,2))))</f>
        <v>5</v>
      </c>
    </row>
    <row r="47" spans="1:27" ht="78" customHeight="1" x14ac:dyDescent="0.35">
      <c r="A47" s="239" t="s">
        <v>898</v>
      </c>
      <c r="B47" s="279" t="s">
        <v>433</v>
      </c>
      <c r="C47" s="286" t="s">
        <v>434</v>
      </c>
      <c r="D47" s="235" t="s">
        <v>393</v>
      </c>
      <c r="E47" s="241" t="s">
        <v>899</v>
      </c>
      <c r="F47" s="275" t="s">
        <v>900</v>
      </c>
      <c r="G47" s="275" t="s">
        <v>901</v>
      </c>
      <c r="H47" s="235" t="s">
        <v>732</v>
      </c>
      <c r="I47" s="5"/>
      <c r="J47" s="185"/>
      <c r="K47" s="5" t="s">
        <v>902</v>
      </c>
      <c r="L47" s="5"/>
      <c r="M47" s="5" t="s">
        <v>166</v>
      </c>
      <c r="N47" s="101" t="s">
        <v>252</v>
      </c>
      <c r="O47" s="184" t="s">
        <v>758</v>
      </c>
      <c r="P47" s="204"/>
      <c r="Q47" s="5" t="s">
        <v>903</v>
      </c>
      <c r="R47" s="5" t="s">
        <v>904</v>
      </c>
      <c r="S47" s="5" t="s">
        <v>905</v>
      </c>
      <c r="T47" s="276" t="s">
        <v>906</v>
      </c>
      <c r="U47" s="276" t="s">
        <v>907</v>
      </c>
      <c r="V47" s="276" t="s">
        <v>908</v>
      </c>
      <c r="AA47" s="96">
        <f>IF(OR(J47="Fail",ISBLANK(J47)),INDEX('Issue Code Table'!C:C,MATCH(N:N,'Issue Code Table'!A:A,0)),IF(M47="Critical",6,IF(M47="Significant",5,IF(M47="Moderate",3,2))))</f>
        <v>5</v>
      </c>
    </row>
    <row r="48" spans="1:27" ht="86.25" customHeight="1" x14ac:dyDescent="0.35">
      <c r="A48" s="239" t="s">
        <v>909</v>
      </c>
      <c r="B48" s="279" t="s">
        <v>433</v>
      </c>
      <c r="C48" s="286" t="s">
        <v>434</v>
      </c>
      <c r="D48" s="235" t="s">
        <v>393</v>
      </c>
      <c r="E48" s="241" t="s">
        <v>910</v>
      </c>
      <c r="F48" s="275" t="s">
        <v>911</v>
      </c>
      <c r="G48" s="275" t="s">
        <v>912</v>
      </c>
      <c r="H48" s="235" t="s">
        <v>732</v>
      </c>
      <c r="I48" s="5"/>
      <c r="J48" s="185"/>
      <c r="K48" s="5" t="s">
        <v>913</v>
      </c>
      <c r="L48" s="5"/>
      <c r="M48" s="5" t="s">
        <v>166</v>
      </c>
      <c r="N48" s="101" t="s">
        <v>252</v>
      </c>
      <c r="O48" s="184" t="s">
        <v>758</v>
      </c>
      <c r="P48" s="204"/>
      <c r="Q48" s="5" t="s">
        <v>903</v>
      </c>
      <c r="R48" s="5" t="s">
        <v>914</v>
      </c>
      <c r="S48" s="5" t="s">
        <v>915</v>
      </c>
      <c r="T48" s="276" t="s">
        <v>916</v>
      </c>
      <c r="U48" s="276" t="s">
        <v>917</v>
      </c>
      <c r="V48" s="276" t="s">
        <v>918</v>
      </c>
      <c r="AA48" s="96">
        <f>IF(OR(J48="Fail",ISBLANK(J48)),INDEX('Issue Code Table'!C:C,MATCH(N:N,'Issue Code Table'!A:A,0)),IF(M48="Critical",6,IF(M48="Significant",5,IF(M48="Moderate",3,2))))</f>
        <v>5</v>
      </c>
    </row>
    <row r="49" spans="1:27" ht="98.25" customHeight="1" x14ac:dyDescent="0.35">
      <c r="A49" s="239" t="s">
        <v>919</v>
      </c>
      <c r="B49" s="279" t="s">
        <v>433</v>
      </c>
      <c r="C49" s="286" t="s">
        <v>434</v>
      </c>
      <c r="D49" s="235" t="s">
        <v>393</v>
      </c>
      <c r="E49" s="241" t="s">
        <v>920</v>
      </c>
      <c r="F49" s="275" t="s">
        <v>921</v>
      </c>
      <c r="G49" s="275" t="s">
        <v>922</v>
      </c>
      <c r="H49" s="235" t="s">
        <v>732</v>
      </c>
      <c r="I49" s="5"/>
      <c r="J49" s="185"/>
      <c r="K49" s="182" t="s">
        <v>923</v>
      </c>
      <c r="L49" s="5"/>
      <c r="M49" s="5" t="s">
        <v>166</v>
      </c>
      <c r="N49" s="101" t="s">
        <v>252</v>
      </c>
      <c r="O49" s="184" t="s">
        <v>758</v>
      </c>
      <c r="P49" s="204"/>
      <c r="Q49" s="5" t="s">
        <v>903</v>
      </c>
      <c r="R49" s="5" t="s">
        <v>924</v>
      </c>
      <c r="S49" s="5" t="s">
        <v>925</v>
      </c>
      <c r="T49" s="276" t="s">
        <v>926</v>
      </c>
      <c r="U49" s="276" t="s">
        <v>927</v>
      </c>
      <c r="V49" s="276" t="s">
        <v>928</v>
      </c>
      <c r="AA49" s="96">
        <f>IF(OR(J49="Fail",ISBLANK(J49)),INDEX('Issue Code Table'!C:C,MATCH(N:N,'Issue Code Table'!A:A,0)),IF(M49="Critical",6,IF(M49="Significant",5,IF(M49="Moderate",3,2))))</f>
        <v>5</v>
      </c>
    </row>
    <row r="50" spans="1:27" ht="87" customHeight="1" x14ac:dyDescent="0.35">
      <c r="A50" s="239" t="s">
        <v>929</v>
      </c>
      <c r="B50" s="279" t="s">
        <v>433</v>
      </c>
      <c r="C50" s="286" t="s">
        <v>434</v>
      </c>
      <c r="D50" s="235" t="s">
        <v>393</v>
      </c>
      <c r="E50" s="241" t="s">
        <v>930</v>
      </c>
      <c r="F50" s="275" t="s">
        <v>931</v>
      </c>
      <c r="G50" s="275" t="s">
        <v>932</v>
      </c>
      <c r="H50" s="235" t="s">
        <v>732</v>
      </c>
      <c r="I50" s="5"/>
      <c r="J50" s="185"/>
      <c r="K50" s="182" t="s">
        <v>933</v>
      </c>
      <c r="L50" s="5"/>
      <c r="M50" s="5" t="s">
        <v>166</v>
      </c>
      <c r="N50" s="101" t="s">
        <v>252</v>
      </c>
      <c r="O50" s="184" t="s">
        <v>758</v>
      </c>
      <c r="P50" s="204"/>
      <c r="Q50" s="5" t="s">
        <v>903</v>
      </c>
      <c r="R50" s="205" t="s">
        <v>934</v>
      </c>
      <c r="S50" s="5" t="s">
        <v>935</v>
      </c>
      <c r="T50" s="276" t="s">
        <v>936</v>
      </c>
      <c r="U50" s="276" t="s">
        <v>937</v>
      </c>
      <c r="V50" s="276" t="s">
        <v>938</v>
      </c>
      <c r="AA50" s="96">
        <f>IF(OR(J50="Fail",ISBLANK(J50)),INDEX('Issue Code Table'!C:C,MATCH(N:N,'Issue Code Table'!A:A,0)),IF(M50="Critical",6,IF(M50="Significant",5,IF(M50="Moderate",3,2))))</f>
        <v>5</v>
      </c>
    </row>
    <row r="51" spans="1:27" ht="85.5" customHeight="1" x14ac:dyDescent="0.35">
      <c r="A51" s="239" t="s">
        <v>939</v>
      </c>
      <c r="B51" s="279" t="s">
        <v>433</v>
      </c>
      <c r="C51" s="286" t="s">
        <v>434</v>
      </c>
      <c r="D51" s="235" t="s">
        <v>393</v>
      </c>
      <c r="E51" s="241" t="s">
        <v>940</v>
      </c>
      <c r="F51" s="275" t="s">
        <v>941</v>
      </c>
      <c r="G51" s="275" t="s">
        <v>942</v>
      </c>
      <c r="H51" s="235" t="s">
        <v>732</v>
      </c>
      <c r="I51" s="5"/>
      <c r="J51" s="185"/>
      <c r="K51" s="5" t="s">
        <v>943</v>
      </c>
      <c r="L51" s="5"/>
      <c r="M51" s="5" t="s">
        <v>166</v>
      </c>
      <c r="N51" s="101" t="s">
        <v>252</v>
      </c>
      <c r="O51" s="184" t="s">
        <v>758</v>
      </c>
      <c r="P51" s="204"/>
      <c r="Q51" s="5" t="s">
        <v>903</v>
      </c>
      <c r="R51" s="5" t="s">
        <v>944</v>
      </c>
      <c r="S51" s="5" t="s">
        <v>945</v>
      </c>
      <c r="T51" s="276" t="s">
        <v>946</v>
      </c>
      <c r="U51" s="276" t="s">
        <v>947</v>
      </c>
      <c r="V51" s="276" t="s">
        <v>948</v>
      </c>
      <c r="AA51" s="96">
        <f>IF(OR(J51="Fail",ISBLANK(J51)),INDEX('Issue Code Table'!C:C,MATCH(N:N,'Issue Code Table'!A:A,0)),IF(M51="Critical",6,IF(M51="Significant",5,IF(M51="Moderate",3,2))))</f>
        <v>5</v>
      </c>
    </row>
    <row r="52" spans="1:27" ht="89.25" customHeight="1" x14ac:dyDescent="0.35">
      <c r="A52" s="239" t="s">
        <v>949</v>
      </c>
      <c r="B52" s="279" t="s">
        <v>433</v>
      </c>
      <c r="C52" s="286" t="s">
        <v>434</v>
      </c>
      <c r="D52" s="235" t="s">
        <v>393</v>
      </c>
      <c r="E52" s="241" t="s">
        <v>950</v>
      </c>
      <c r="F52" s="275" t="s">
        <v>951</v>
      </c>
      <c r="G52" s="275" t="s">
        <v>952</v>
      </c>
      <c r="H52" s="235" t="s">
        <v>732</v>
      </c>
      <c r="I52" s="5"/>
      <c r="J52" s="185"/>
      <c r="K52" s="5" t="s">
        <v>953</v>
      </c>
      <c r="L52" s="5"/>
      <c r="M52" s="5" t="s">
        <v>166</v>
      </c>
      <c r="N52" s="101" t="s">
        <v>252</v>
      </c>
      <c r="O52" s="184" t="s">
        <v>758</v>
      </c>
      <c r="P52" s="204"/>
      <c r="Q52" s="5" t="s">
        <v>903</v>
      </c>
      <c r="R52" s="5" t="s">
        <v>954</v>
      </c>
      <c r="S52" s="5" t="s">
        <v>955</v>
      </c>
      <c r="T52" s="276" t="s">
        <v>956</v>
      </c>
      <c r="U52" s="276" t="s">
        <v>957</v>
      </c>
      <c r="V52" s="276" t="s">
        <v>958</v>
      </c>
      <c r="AA52" s="96">
        <f>IF(OR(J52="Fail",ISBLANK(J52)),INDEX('Issue Code Table'!C:C,MATCH(N:N,'Issue Code Table'!A:A,0)),IF(M52="Critical",6,IF(M52="Significant",5,IF(M52="Moderate",3,2))))</f>
        <v>5</v>
      </c>
    </row>
    <row r="53" spans="1:27" ht="106.5" customHeight="1" x14ac:dyDescent="0.35">
      <c r="A53" s="239" t="s">
        <v>959</v>
      </c>
      <c r="B53" s="279" t="s">
        <v>433</v>
      </c>
      <c r="C53" s="286" t="s">
        <v>434</v>
      </c>
      <c r="D53" s="235" t="s">
        <v>393</v>
      </c>
      <c r="E53" s="241" t="s">
        <v>960</v>
      </c>
      <c r="F53" s="275" t="s">
        <v>961</v>
      </c>
      <c r="G53" s="275" t="s">
        <v>962</v>
      </c>
      <c r="H53" s="235" t="s">
        <v>732</v>
      </c>
      <c r="I53" s="5"/>
      <c r="J53" s="185"/>
      <c r="K53" s="5" t="s">
        <v>963</v>
      </c>
      <c r="L53" s="5"/>
      <c r="M53" s="5" t="s">
        <v>166</v>
      </c>
      <c r="N53" s="101" t="s">
        <v>252</v>
      </c>
      <c r="O53" s="184" t="s">
        <v>758</v>
      </c>
      <c r="P53" s="204"/>
      <c r="Q53" s="5" t="s">
        <v>903</v>
      </c>
      <c r="R53" s="5" t="s">
        <v>964</v>
      </c>
      <c r="S53" s="5" t="s">
        <v>965</v>
      </c>
      <c r="T53" s="276" t="s">
        <v>966</v>
      </c>
      <c r="U53" s="276" t="s">
        <v>967</v>
      </c>
      <c r="V53" s="276" t="s">
        <v>968</v>
      </c>
      <c r="AA53" s="96">
        <f>IF(OR(J53="Fail",ISBLANK(J53)),INDEX('Issue Code Table'!C:C,MATCH(N:N,'Issue Code Table'!A:A,0)),IF(M53="Critical",6,IF(M53="Significant",5,IF(M53="Moderate",3,2))))</f>
        <v>5</v>
      </c>
    </row>
    <row r="54" spans="1:27" ht="102" customHeight="1" x14ac:dyDescent="0.35">
      <c r="A54" s="239" t="s">
        <v>969</v>
      </c>
      <c r="B54" s="279" t="s">
        <v>433</v>
      </c>
      <c r="C54" s="286" t="s">
        <v>434</v>
      </c>
      <c r="D54" s="235" t="s">
        <v>393</v>
      </c>
      <c r="E54" s="241" t="s">
        <v>970</v>
      </c>
      <c r="F54" s="275" t="s">
        <v>971</v>
      </c>
      <c r="G54" s="275" t="s">
        <v>972</v>
      </c>
      <c r="H54" s="235" t="s">
        <v>732</v>
      </c>
      <c r="I54" s="5"/>
      <c r="J54" s="185"/>
      <c r="K54" s="5" t="s">
        <v>973</v>
      </c>
      <c r="L54" s="5"/>
      <c r="M54" s="5" t="s">
        <v>166</v>
      </c>
      <c r="N54" s="101" t="s">
        <v>252</v>
      </c>
      <c r="O54" s="184" t="s">
        <v>758</v>
      </c>
      <c r="P54" s="204"/>
      <c r="Q54" s="5" t="s">
        <v>903</v>
      </c>
      <c r="R54" s="5" t="s">
        <v>974</v>
      </c>
      <c r="S54" s="5" t="s">
        <v>975</v>
      </c>
      <c r="T54" s="276" t="s">
        <v>976</v>
      </c>
      <c r="U54" s="276" t="s">
        <v>977</v>
      </c>
      <c r="V54" s="276" t="s">
        <v>978</v>
      </c>
      <c r="AA54" s="96">
        <f>IF(OR(J54="Fail",ISBLANK(J54)),INDEX('Issue Code Table'!C:C,MATCH(N:N,'Issue Code Table'!A:A,0)),IF(M54="Critical",6,IF(M54="Significant",5,IF(M54="Moderate",3,2))))</f>
        <v>5</v>
      </c>
    </row>
    <row r="55" spans="1:27" ht="96" customHeight="1" x14ac:dyDescent="0.35">
      <c r="A55" s="239" t="s">
        <v>979</v>
      </c>
      <c r="B55" s="279" t="s">
        <v>433</v>
      </c>
      <c r="C55" s="286" t="s">
        <v>434</v>
      </c>
      <c r="D55" s="235" t="s">
        <v>393</v>
      </c>
      <c r="E55" s="241" t="s">
        <v>980</v>
      </c>
      <c r="F55" s="275" t="s">
        <v>981</v>
      </c>
      <c r="G55" s="275" t="s">
        <v>982</v>
      </c>
      <c r="H55" s="235" t="s">
        <v>732</v>
      </c>
      <c r="I55" s="5"/>
      <c r="J55" s="185"/>
      <c r="K55" s="5" t="s">
        <v>983</v>
      </c>
      <c r="L55" s="5"/>
      <c r="M55" s="5" t="s">
        <v>166</v>
      </c>
      <c r="N55" s="101" t="s">
        <v>252</v>
      </c>
      <c r="O55" s="184" t="s">
        <v>758</v>
      </c>
      <c r="P55" s="204"/>
      <c r="Q55" s="5" t="s">
        <v>903</v>
      </c>
      <c r="R55" s="5" t="s">
        <v>984</v>
      </c>
      <c r="S55" s="5" t="s">
        <v>985</v>
      </c>
      <c r="T55" s="276" t="s">
        <v>986</v>
      </c>
      <c r="U55" s="276" t="s">
        <v>987</v>
      </c>
      <c r="V55" s="276" t="s">
        <v>988</v>
      </c>
      <c r="AA55" s="96">
        <f>IF(OR(J55="Fail",ISBLANK(J55)),INDEX('Issue Code Table'!C:C,MATCH(N:N,'Issue Code Table'!A:A,0)),IF(M55="Critical",6,IF(M55="Significant",5,IF(M55="Moderate",3,2))))</f>
        <v>5</v>
      </c>
    </row>
    <row r="56" spans="1:27" ht="109.5" customHeight="1" x14ac:dyDescent="0.35">
      <c r="A56" s="239" t="s">
        <v>989</v>
      </c>
      <c r="B56" s="279" t="s">
        <v>433</v>
      </c>
      <c r="C56" s="286" t="s">
        <v>434</v>
      </c>
      <c r="D56" s="235" t="s">
        <v>393</v>
      </c>
      <c r="E56" s="241" t="s">
        <v>990</v>
      </c>
      <c r="F56" s="275" t="s">
        <v>991</v>
      </c>
      <c r="G56" s="275" t="s">
        <v>992</v>
      </c>
      <c r="H56" s="235" t="s">
        <v>732</v>
      </c>
      <c r="I56" s="5"/>
      <c r="J56" s="185"/>
      <c r="K56" s="5" t="s">
        <v>993</v>
      </c>
      <c r="L56" s="5"/>
      <c r="M56" s="5" t="s">
        <v>166</v>
      </c>
      <c r="N56" s="101" t="s">
        <v>252</v>
      </c>
      <c r="O56" s="184" t="s">
        <v>758</v>
      </c>
      <c r="P56" s="204"/>
      <c r="Q56" s="5" t="s">
        <v>903</v>
      </c>
      <c r="R56" s="5" t="s">
        <v>994</v>
      </c>
      <c r="S56" s="5" t="s">
        <v>995</v>
      </c>
      <c r="T56" s="276" t="s">
        <v>996</v>
      </c>
      <c r="U56" s="276" t="s">
        <v>997</v>
      </c>
      <c r="V56" s="276" t="s">
        <v>998</v>
      </c>
      <c r="AA56" s="96">
        <f>IF(OR(J56="Fail",ISBLANK(J56)),INDEX('Issue Code Table'!C:C,MATCH(N:N,'Issue Code Table'!A:A,0)),IF(M56="Critical",6,IF(M56="Significant",5,IF(M56="Moderate",3,2))))</f>
        <v>5</v>
      </c>
    </row>
    <row r="57" spans="1:27" ht="88.5" customHeight="1" x14ac:dyDescent="0.35">
      <c r="A57" s="239" t="s">
        <v>999</v>
      </c>
      <c r="B57" s="279" t="s">
        <v>433</v>
      </c>
      <c r="C57" s="286" t="s">
        <v>434</v>
      </c>
      <c r="D57" s="235" t="s">
        <v>393</v>
      </c>
      <c r="E57" s="241" t="s">
        <v>1000</v>
      </c>
      <c r="F57" s="275" t="s">
        <v>1001</v>
      </c>
      <c r="G57" s="275" t="s">
        <v>1002</v>
      </c>
      <c r="H57" s="235" t="s">
        <v>732</v>
      </c>
      <c r="I57" s="5"/>
      <c r="J57" s="185"/>
      <c r="K57" s="5" t="s">
        <v>1003</v>
      </c>
      <c r="L57" s="5"/>
      <c r="M57" s="5" t="s">
        <v>166</v>
      </c>
      <c r="N57" s="101" t="s">
        <v>252</v>
      </c>
      <c r="O57" s="184" t="s">
        <v>758</v>
      </c>
      <c r="P57" s="204"/>
      <c r="Q57" s="5" t="s">
        <v>903</v>
      </c>
      <c r="R57" s="5" t="s">
        <v>1004</v>
      </c>
      <c r="S57" s="5" t="s">
        <v>1005</v>
      </c>
      <c r="T57" s="276" t="s">
        <v>1006</v>
      </c>
      <c r="U57" s="276" t="s">
        <v>1007</v>
      </c>
      <c r="V57" s="276" t="s">
        <v>1008</v>
      </c>
      <c r="AA57" s="96">
        <f>IF(OR(J57="Fail",ISBLANK(J57)),INDEX('Issue Code Table'!C:C,MATCH(N:N,'Issue Code Table'!A:A,0)),IF(M57="Critical",6,IF(M57="Significant",5,IF(M57="Moderate",3,2))))</f>
        <v>5</v>
      </c>
    </row>
    <row r="58" spans="1:27" ht="112.5" customHeight="1" x14ac:dyDescent="0.35">
      <c r="A58" s="239" t="s">
        <v>1009</v>
      </c>
      <c r="B58" s="279" t="s">
        <v>433</v>
      </c>
      <c r="C58" s="286" t="s">
        <v>434</v>
      </c>
      <c r="D58" s="235" t="s">
        <v>393</v>
      </c>
      <c r="E58" s="241" t="s">
        <v>1010</v>
      </c>
      <c r="F58" s="275" t="s">
        <v>1011</v>
      </c>
      <c r="G58" s="275" t="s">
        <v>1012</v>
      </c>
      <c r="H58" s="235" t="s">
        <v>732</v>
      </c>
      <c r="I58" s="5"/>
      <c r="J58" s="185"/>
      <c r="K58" s="5" t="s">
        <v>1013</v>
      </c>
      <c r="L58" s="5"/>
      <c r="M58" s="5" t="s">
        <v>166</v>
      </c>
      <c r="N58" s="101" t="s">
        <v>252</v>
      </c>
      <c r="O58" s="184" t="s">
        <v>758</v>
      </c>
      <c r="P58" s="204"/>
      <c r="Q58" s="5" t="s">
        <v>903</v>
      </c>
      <c r="R58" s="5" t="s">
        <v>1014</v>
      </c>
      <c r="S58" s="5" t="s">
        <v>1015</v>
      </c>
      <c r="T58" s="276" t="s">
        <v>1016</v>
      </c>
      <c r="U58" s="276" t="s">
        <v>1017</v>
      </c>
      <c r="V58" s="276" t="s">
        <v>1018</v>
      </c>
      <c r="AA58" s="96">
        <f>IF(OR(J58="Fail",ISBLANK(J58)),INDEX('Issue Code Table'!C:C,MATCH(N:N,'Issue Code Table'!A:A,0)),IF(M58="Critical",6,IF(M58="Significant",5,IF(M58="Moderate",3,2))))</f>
        <v>5</v>
      </c>
    </row>
    <row r="59" spans="1:27" ht="84.75" customHeight="1" x14ac:dyDescent="0.35">
      <c r="A59" s="239" t="s">
        <v>1019</v>
      </c>
      <c r="B59" s="279" t="s">
        <v>433</v>
      </c>
      <c r="C59" s="286" t="s">
        <v>434</v>
      </c>
      <c r="D59" s="235" t="s">
        <v>393</v>
      </c>
      <c r="E59" s="241" t="s">
        <v>1020</v>
      </c>
      <c r="F59" s="275" t="s">
        <v>1021</v>
      </c>
      <c r="G59" s="275" t="s">
        <v>1022</v>
      </c>
      <c r="H59" s="235" t="s">
        <v>732</v>
      </c>
      <c r="I59" s="5"/>
      <c r="J59" s="185"/>
      <c r="K59" s="5" t="s">
        <v>1023</v>
      </c>
      <c r="L59" s="5"/>
      <c r="M59" s="5" t="s">
        <v>166</v>
      </c>
      <c r="N59" s="101" t="s">
        <v>252</v>
      </c>
      <c r="O59" s="184" t="s">
        <v>758</v>
      </c>
      <c r="P59" s="204"/>
      <c r="Q59" s="5" t="s">
        <v>903</v>
      </c>
      <c r="R59" s="5" t="s">
        <v>1024</v>
      </c>
      <c r="S59" s="5" t="s">
        <v>1025</v>
      </c>
      <c r="T59" s="276" t="s">
        <v>1026</v>
      </c>
      <c r="U59" s="276" t="s">
        <v>1027</v>
      </c>
      <c r="V59" s="276" t="s">
        <v>1028</v>
      </c>
      <c r="AA59" s="96">
        <f>IF(OR(J59="Fail",ISBLANK(J59)),INDEX('Issue Code Table'!C:C,MATCH(N:N,'Issue Code Table'!A:A,0)),IF(M59="Critical",6,IF(M59="Significant",5,IF(M59="Moderate",3,2))))</f>
        <v>5</v>
      </c>
    </row>
    <row r="60" spans="1:27" ht="89.25" customHeight="1" x14ac:dyDescent="0.35">
      <c r="A60" s="239" t="s">
        <v>1029</v>
      </c>
      <c r="B60" s="279" t="s">
        <v>433</v>
      </c>
      <c r="C60" s="286" t="s">
        <v>434</v>
      </c>
      <c r="D60" s="235" t="s">
        <v>393</v>
      </c>
      <c r="E60" s="241" t="s">
        <v>1030</v>
      </c>
      <c r="F60" s="275" t="s">
        <v>1031</v>
      </c>
      <c r="G60" s="275" t="s">
        <v>1032</v>
      </c>
      <c r="H60" s="235" t="s">
        <v>732</v>
      </c>
      <c r="I60" s="5"/>
      <c r="J60" s="185"/>
      <c r="K60" s="5" t="s">
        <v>1033</v>
      </c>
      <c r="L60" s="5"/>
      <c r="M60" s="5" t="s">
        <v>166</v>
      </c>
      <c r="N60" s="101" t="s">
        <v>252</v>
      </c>
      <c r="O60" s="184" t="s">
        <v>758</v>
      </c>
      <c r="P60" s="204"/>
      <c r="Q60" s="5" t="s">
        <v>903</v>
      </c>
      <c r="R60" s="205" t="s">
        <v>1034</v>
      </c>
      <c r="S60" s="5" t="s">
        <v>1035</v>
      </c>
      <c r="T60" s="276" t="s">
        <v>1036</v>
      </c>
      <c r="U60" s="276" t="s">
        <v>1037</v>
      </c>
      <c r="V60" s="276" t="s">
        <v>1038</v>
      </c>
      <c r="AA60" s="96">
        <f>IF(OR(J60="Fail",ISBLANK(J60)),INDEX('Issue Code Table'!C:C,MATCH(N:N,'Issue Code Table'!A:A,0)),IF(M60="Critical",6,IF(M60="Significant",5,IF(M60="Moderate",3,2))))</f>
        <v>5</v>
      </c>
    </row>
    <row r="61" spans="1:27" ht="96" customHeight="1" x14ac:dyDescent="0.35">
      <c r="A61" s="239" t="s">
        <v>1039</v>
      </c>
      <c r="B61" s="279" t="s">
        <v>433</v>
      </c>
      <c r="C61" s="286" t="s">
        <v>434</v>
      </c>
      <c r="D61" s="235" t="s">
        <v>393</v>
      </c>
      <c r="E61" s="241" t="s">
        <v>1040</v>
      </c>
      <c r="F61" s="275" t="s">
        <v>1041</v>
      </c>
      <c r="G61" s="275" t="s">
        <v>1042</v>
      </c>
      <c r="H61" s="235" t="s">
        <v>732</v>
      </c>
      <c r="I61" s="5"/>
      <c r="J61" s="185"/>
      <c r="K61" s="5" t="s">
        <v>1043</v>
      </c>
      <c r="L61" s="5"/>
      <c r="M61" s="5" t="s">
        <v>166</v>
      </c>
      <c r="N61" s="101" t="s">
        <v>252</v>
      </c>
      <c r="O61" s="184" t="s">
        <v>758</v>
      </c>
      <c r="P61" s="204"/>
      <c r="Q61" s="5" t="s">
        <v>903</v>
      </c>
      <c r="R61" s="5" t="s">
        <v>1044</v>
      </c>
      <c r="S61" s="5" t="s">
        <v>1045</v>
      </c>
      <c r="T61" s="276" t="s">
        <v>1046</v>
      </c>
      <c r="U61" s="276" t="s">
        <v>1047</v>
      </c>
      <c r="V61" s="276" t="s">
        <v>1048</v>
      </c>
      <c r="AA61" s="96">
        <f>IF(OR(J61="Fail",ISBLANK(J61)),INDEX('Issue Code Table'!C:C,MATCH(N:N,'Issue Code Table'!A:A,0)),IF(M61="Critical",6,IF(M61="Significant",5,IF(M61="Moderate",3,2))))</f>
        <v>5</v>
      </c>
    </row>
    <row r="62" spans="1:27" ht="105" customHeight="1" x14ac:dyDescent="0.35">
      <c r="A62" s="239" t="s">
        <v>1049</v>
      </c>
      <c r="B62" s="279" t="s">
        <v>433</v>
      </c>
      <c r="C62" s="286" t="s">
        <v>434</v>
      </c>
      <c r="D62" s="235" t="s">
        <v>393</v>
      </c>
      <c r="E62" s="241" t="s">
        <v>1050</v>
      </c>
      <c r="F62" s="275" t="s">
        <v>1051</v>
      </c>
      <c r="G62" s="275" t="s">
        <v>1052</v>
      </c>
      <c r="H62" s="235" t="s">
        <v>732</v>
      </c>
      <c r="I62" s="5"/>
      <c r="J62" s="185"/>
      <c r="K62" s="182" t="s">
        <v>1053</v>
      </c>
      <c r="L62" s="5"/>
      <c r="M62" s="5" t="s">
        <v>166</v>
      </c>
      <c r="N62" s="101" t="s">
        <v>252</v>
      </c>
      <c r="O62" s="184" t="s">
        <v>758</v>
      </c>
      <c r="P62" s="204"/>
      <c r="Q62" s="5" t="s">
        <v>903</v>
      </c>
      <c r="R62" s="5" t="s">
        <v>1054</v>
      </c>
      <c r="S62" s="5" t="s">
        <v>1055</v>
      </c>
      <c r="T62" s="276" t="s">
        <v>1056</v>
      </c>
      <c r="U62" s="276" t="s">
        <v>1057</v>
      </c>
      <c r="V62" s="276" t="s">
        <v>1058</v>
      </c>
      <c r="AA62" s="96">
        <f>IF(OR(J62="Fail",ISBLANK(J62)),INDEX('Issue Code Table'!C:C,MATCH(N:N,'Issue Code Table'!A:A,0)),IF(M62="Critical",6,IF(M62="Significant",5,IF(M62="Moderate",3,2))))</f>
        <v>5</v>
      </c>
    </row>
    <row r="63" spans="1:27" ht="105" customHeight="1" x14ac:dyDescent="0.35">
      <c r="A63" s="239" t="s">
        <v>1059</v>
      </c>
      <c r="B63" s="279" t="s">
        <v>433</v>
      </c>
      <c r="C63" s="286" t="s">
        <v>434</v>
      </c>
      <c r="D63" s="235" t="s">
        <v>393</v>
      </c>
      <c r="E63" s="241" t="s">
        <v>1060</v>
      </c>
      <c r="F63" s="275" t="s">
        <v>1061</v>
      </c>
      <c r="G63" s="275" t="s">
        <v>1062</v>
      </c>
      <c r="H63" s="235" t="s">
        <v>732</v>
      </c>
      <c r="I63" s="5"/>
      <c r="J63" s="185"/>
      <c r="K63" s="182" t="s">
        <v>1063</v>
      </c>
      <c r="L63" s="5"/>
      <c r="M63" s="5" t="s">
        <v>166</v>
      </c>
      <c r="N63" s="101" t="s">
        <v>252</v>
      </c>
      <c r="O63" s="184" t="s">
        <v>758</v>
      </c>
      <c r="P63" s="204"/>
      <c r="Q63" s="5" t="s">
        <v>1064</v>
      </c>
      <c r="R63" s="5" t="s">
        <v>1065</v>
      </c>
      <c r="S63" s="5" t="s">
        <v>1066</v>
      </c>
      <c r="T63" s="276" t="s">
        <v>1067</v>
      </c>
      <c r="U63" s="276" t="s">
        <v>1068</v>
      </c>
      <c r="V63" s="276" t="s">
        <v>1069</v>
      </c>
      <c r="AA63" s="96">
        <f>IF(OR(J63="Fail",ISBLANK(J63)),INDEX('Issue Code Table'!C:C,MATCH(N:N,'Issue Code Table'!A:A,0)),IF(M63="Critical",6,IF(M63="Significant",5,IF(M63="Moderate",3,2))))</f>
        <v>5</v>
      </c>
    </row>
    <row r="64" spans="1:27" ht="109.5" customHeight="1" x14ac:dyDescent="0.35">
      <c r="A64" s="239" t="s">
        <v>1070</v>
      </c>
      <c r="B64" s="279" t="s">
        <v>433</v>
      </c>
      <c r="C64" s="286" t="s">
        <v>434</v>
      </c>
      <c r="D64" s="235" t="s">
        <v>393</v>
      </c>
      <c r="E64" s="241" t="s">
        <v>1071</v>
      </c>
      <c r="F64" s="275" t="s">
        <v>1072</v>
      </c>
      <c r="G64" s="275" t="s">
        <v>1073</v>
      </c>
      <c r="H64" s="235" t="s">
        <v>732</v>
      </c>
      <c r="I64" s="5"/>
      <c r="J64" s="185"/>
      <c r="K64" s="182" t="s">
        <v>1074</v>
      </c>
      <c r="L64" s="5"/>
      <c r="M64" s="5" t="s">
        <v>166</v>
      </c>
      <c r="N64" s="101" t="s">
        <v>252</v>
      </c>
      <c r="O64" s="184" t="s">
        <v>758</v>
      </c>
      <c r="P64" s="204"/>
      <c r="Q64" s="5" t="s">
        <v>1064</v>
      </c>
      <c r="R64" s="5" t="s">
        <v>1075</v>
      </c>
      <c r="S64" s="5" t="s">
        <v>1076</v>
      </c>
      <c r="T64" s="276" t="s">
        <v>1077</v>
      </c>
      <c r="U64" s="276" t="s">
        <v>1078</v>
      </c>
      <c r="V64" s="276" t="s">
        <v>1079</v>
      </c>
      <c r="AA64" s="96">
        <f>IF(OR(J64="Fail",ISBLANK(J64)),INDEX('Issue Code Table'!C:C,MATCH(N:N,'Issue Code Table'!A:A,0)),IF(M64="Critical",6,IF(M64="Significant",5,IF(M64="Moderate",3,2))))</f>
        <v>5</v>
      </c>
    </row>
    <row r="65" spans="1:28" ht="97.5" customHeight="1" x14ac:dyDescent="0.35">
      <c r="A65" s="239" t="s">
        <v>1080</v>
      </c>
      <c r="B65" s="279" t="s">
        <v>433</v>
      </c>
      <c r="C65" s="286" t="s">
        <v>434</v>
      </c>
      <c r="D65" s="235" t="s">
        <v>393</v>
      </c>
      <c r="E65" s="241" t="s">
        <v>1081</v>
      </c>
      <c r="F65" s="275" t="s">
        <v>1082</v>
      </c>
      <c r="G65" s="275" t="s">
        <v>1083</v>
      </c>
      <c r="H65" s="235" t="s">
        <v>732</v>
      </c>
      <c r="I65" s="5"/>
      <c r="J65" s="185"/>
      <c r="K65" s="182" t="s">
        <v>1084</v>
      </c>
      <c r="L65" s="5"/>
      <c r="M65" s="5" t="s">
        <v>166</v>
      </c>
      <c r="N65" s="101" t="s">
        <v>252</v>
      </c>
      <c r="O65" s="184" t="s">
        <v>758</v>
      </c>
      <c r="P65" s="204"/>
      <c r="Q65" s="5" t="s">
        <v>1064</v>
      </c>
      <c r="R65" s="5" t="s">
        <v>1085</v>
      </c>
      <c r="S65" s="5" t="s">
        <v>1086</v>
      </c>
      <c r="T65" s="276" t="s">
        <v>1077</v>
      </c>
      <c r="U65" s="276" t="s">
        <v>1087</v>
      </c>
      <c r="V65" s="276" t="s">
        <v>1088</v>
      </c>
      <c r="AA65" s="96">
        <f>IF(OR(J65="Fail",ISBLANK(J65)),INDEX('Issue Code Table'!C:C,MATCH(N:N,'Issue Code Table'!A:A,0)),IF(M65="Critical",6,IF(M65="Significant",5,IF(M65="Moderate",3,2))))</f>
        <v>5</v>
      </c>
    </row>
    <row r="66" spans="1:28" ht="103.5" customHeight="1" x14ac:dyDescent="0.35">
      <c r="A66" s="239" t="s">
        <v>1089</v>
      </c>
      <c r="B66" s="279" t="s">
        <v>433</v>
      </c>
      <c r="C66" s="286" t="s">
        <v>434</v>
      </c>
      <c r="D66" s="235" t="s">
        <v>393</v>
      </c>
      <c r="E66" s="241" t="s">
        <v>1090</v>
      </c>
      <c r="F66" s="275" t="s">
        <v>1091</v>
      </c>
      <c r="G66" s="275" t="s">
        <v>1092</v>
      </c>
      <c r="H66" s="235" t="s">
        <v>732</v>
      </c>
      <c r="I66" s="5"/>
      <c r="J66" s="185"/>
      <c r="K66" s="182" t="s">
        <v>881</v>
      </c>
      <c r="L66" s="5"/>
      <c r="M66" s="5" t="s">
        <v>166</v>
      </c>
      <c r="N66" s="101" t="s">
        <v>252</v>
      </c>
      <c r="O66" s="184" t="s">
        <v>758</v>
      </c>
      <c r="P66" s="204"/>
      <c r="Q66" s="5" t="s">
        <v>1064</v>
      </c>
      <c r="R66" s="5" t="s">
        <v>1093</v>
      </c>
      <c r="S66" s="5" t="s">
        <v>1094</v>
      </c>
      <c r="T66" s="276" t="s">
        <v>1095</v>
      </c>
      <c r="U66" s="276" t="s">
        <v>1096</v>
      </c>
      <c r="V66" s="276" t="s">
        <v>1097</v>
      </c>
      <c r="AA66" s="96">
        <f>IF(OR(J66="Fail",ISBLANK(J66)),INDEX('Issue Code Table'!C:C,MATCH(N:N,'Issue Code Table'!A:A,0)),IF(M66="Critical",6,IF(M66="Significant",5,IF(M66="Moderate",3,2))))</f>
        <v>5</v>
      </c>
    </row>
    <row r="67" spans="1:28" customFormat="1" ht="77.25" customHeight="1" x14ac:dyDescent="0.35">
      <c r="A67" s="239" t="s">
        <v>1098</v>
      </c>
      <c r="B67" s="284" t="s">
        <v>391</v>
      </c>
      <c r="C67" s="285" t="s">
        <v>392</v>
      </c>
      <c r="D67" s="235" t="s">
        <v>393</v>
      </c>
      <c r="E67" s="241" t="s">
        <v>1099</v>
      </c>
      <c r="F67" s="275" t="s">
        <v>1100</v>
      </c>
      <c r="G67" s="275" t="s">
        <v>1101</v>
      </c>
      <c r="H67" s="235" t="s">
        <v>1102</v>
      </c>
      <c r="I67" s="5"/>
      <c r="J67" s="185"/>
      <c r="K67" s="5" t="s">
        <v>1103</v>
      </c>
      <c r="L67" s="5"/>
      <c r="M67" s="5" t="s">
        <v>177</v>
      </c>
      <c r="N67" s="101" t="s">
        <v>1104</v>
      </c>
      <c r="O67" s="184" t="s">
        <v>1105</v>
      </c>
      <c r="P67" s="204"/>
      <c r="Q67" s="5" t="s">
        <v>1106</v>
      </c>
      <c r="R67" s="5" t="s">
        <v>1107</v>
      </c>
      <c r="S67" s="5" t="s">
        <v>1108</v>
      </c>
      <c r="T67" s="276" t="s">
        <v>1109</v>
      </c>
      <c r="U67" s="276" t="s">
        <v>1110</v>
      </c>
      <c r="V67" s="276"/>
      <c r="W67" s="112"/>
      <c r="X67" s="112"/>
      <c r="Y67" s="112"/>
      <c r="Z67" s="112"/>
      <c r="AA67" s="96">
        <f>IF(OR(J67="Fail",ISBLANK(J67)),INDEX('Issue Code Table'!C:C,MATCH(N:N,'Issue Code Table'!A:A,0)),IF(M67="Critical",6,IF(M67="Significant",5,IF(M67="Moderate",3,2))))</f>
        <v>4</v>
      </c>
      <c r="AB67" s="112"/>
    </row>
    <row r="68" spans="1:28" customFormat="1" ht="94.5" customHeight="1" x14ac:dyDescent="0.35">
      <c r="A68" s="239" t="s">
        <v>1111</v>
      </c>
      <c r="B68" s="284" t="s">
        <v>391</v>
      </c>
      <c r="C68" s="285" t="s">
        <v>392</v>
      </c>
      <c r="D68" s="235" t="s">
        <v>393</v>
      </c>
      <c r="E68" s="241" t="s">
        <v>1112</v>
      </c>
      <c r="F68" s="275" t="s">
        <v>1113</v>
      </c>
      <c r="G68" s="275" t="s">
        <v>1114</v>
      </c>
      <c r="H68" s="235" t="s">
        <v>1115</v>
      </c>
      <c r="I68" s="5"/>
      <c r="J68" s="185"/>
      <c r="K68" s="5" t="s">
        <v>1116</v>
      </c>
      <c r="L68" s="5"/>
      <c r="M68" s="5" t="s">
        <v>177</v>
      </c>
      <c r="N68" s="101" t="s">
        <v>1104</v>
      </c>
      <c r="O68" s="184" t="s">
        <v>1105</v>
      </c>
      <c r="P68" s="204"/>
      <c r="Q68" s="5" t="s">
        <v>1106</v>
      </c>
      <c r="R68" s="5" t="s">
        <v>1117</v>
      </c>
      <c r="S68" s="5" t="s">
        <v>1118</v>
      </c>
      <c r="T68" s="276" t="s">
        <v>1119</v>
      </c>
      <c r="U68" s="276" t="s">
        <v>1120</v>
      </c>
      <c r="V68" s="276"/>
      <c r="W68" s="112"/>
      <c r="X68" s="112"/>
      <c r="Y68" s="112"/>
      <c r="Z68" s="112"/>
      <c r="AA68" s="96">
        <f>IF(OR(J68="Fail",ISBLANK(J68)),INDEX('Issue Code Table'!C:C,MATCH(N:N,'Issue Code Table'!A:A,0)),IF(M68="Critical",6,IF(M68="Significant",5,IF(M68="Moderate",3,2))))</f>
        <v>4</v>
      </c>
      <c r="AB68" s="112"/>
    </row>
    <row r="69" spans="1:28" customFormat="1" ht="114" customHeight="1" x14ac:dyDescent="0.35">
      <c r="A69" s="239" t="s">
        <v>1121</v>
      </c>
      <c r="B69" s="284" t="s">
        <v>391</v>
      </c>
      <c r="C69" s="285" t="s">
        <v>392</v>
      </c>
      <c r="D69" s="235" t="s">
        <v>393</v>
      </c>
      <c r="E69" s="241" t="s">
        <v>1122</v>
      </c>
      <c r="F69" s="275" t="s">
        <v>1123</v>
      </c>
      <c r="G69" s="275" t="s">
        <v>1124</v>
      </c>
      <c r="H69" s="235" t="s">
        <v>1125</v>
      </c>
      <c r="I69" s="5"/>
      <c r="J69" s="185"/>
      <c r="K69" s="5" t="s">
        <v>1126</v>
      </c>
      <c r="L69" s="5"/>
      <c r="M69" s="5" t="s">
        <v>177</v>
      </c>
      <c r="N69" s="101" t="s">
        <v>1104</v>
      </c>
      <c r="O69" s="184" t="s">
        <v>1105</v>
      </c>
      <c r="P69" s="204"/>
      <c r="Q69" s="5" t="s">
        <v>1106</v>
      </c>
      <c r="R69" s="5" t="s">
        <v>1127</v>
      </c>
      <c r="S69" s="5" t="s">
        <v>1128</v>
      </c>
      <c r="T69" s="276" t="s">
        <v>1129</v>
      </c>
      <c r="U69" s="276" t="s">
        <v>1130</v>
      </c>
      <c r="V69" s="276"/>
      <c r="W69" s="112"/>
      <c r="X69" s="112"/>
      <c r="Y69" s="112"/>
      <c r="Z69" s="112"/>
      <c r="AA69" s="96">
        <f>IF(OR(J69="Fail",ISBLANK(J69)),INDEX('Issue Code Table'!C:C,MATCH(N:N,'Issue Code Table'!A:A,0)),IF(M69="Critical",6,IF(M69="Significant",5,IF(M69="Moderate",3,2))))</f>
        <v>4</v>
      </c>
      <c r="AB69" s="112"/>
    </row>
    <row r="70" spans="1:28" customFormat="1" ht="108" customHeight="1" x14ac:dyDescent="0.35">
      <c r="A70" s="239" t="s">
        <v>1131</v>
      </c>
      <c r="B70" s="284" t="s">
        <v>391</v>
      </c>
      <c r="C70" s="285" t="s">
        <v>392</v>
      </c>
      <c r="D70" s="235" t="s">
        <v>393</v>
      </c>
      <c r="E70" s="241" t="s">
        <v>1132</v>
      </c>
      <c r="F70" s="275" t="s">
        <v>1133</v>
      </c>
      <c r="G70" s="275" t="s">
        <v>1134</v>
      </c>
      <c r="H70" s="235" t="s">
        <v>1135</v>
      </c>
      <c r="I70" s="5"/>
      <c r="J70" s="185"/>
      <c r="K70" s="5" t="s">
        <v>1136</v>
      </c>
      <c r="L70" s="5"/>
      <c r="M70" s="5" t="s">
        <v>177</v>
      </c>
      <c r="N70" s="101" t="s">
        <v>1104</v>
      </c>
      <c r="O70" s="184" t="s">
        <v>1105</v>
      </c>
      <c r="P70" s="204"/>
      <c r="Q70" s="5" t="s">
        <v>1106</v>
      </c>
      <c r="R70" s="5" t="s">
        <v>1137</v>
      </c>
      <c r="S70" s="5" t="s">
        <v>1138</v>
      </c>
      <c r="T70" s="276" t="s">
        <v>1139</v>
      </c>
      <c r="U70" s="276" t="s">
        <v>1140</v>
      </c>
      <c r="V70" s="276"/>
      <c r="W70" s="112"/>
      <c r="X70" s="112"/>
      <c r="Y70" s="112"/>
      <c r="Z70" s="112"/>
      <c r="AA70" s="96">
        <f>IF(OR(J70="Fail",ISBLANK(J70)),INDEX('Issue Code Table'!C:C,MATCH(N:N,'Issue Code Table'!A:A,0)),IF(M70="Critical",6,IF(M70="Significant",5,IF(M70="Moderate",3,2))))</f>
        <v>4</v>
      </c>
      <c r="AB70" s="112"/>
    </row>
    <row r="71" spans="1:28" customFormat="1" ht="93.75" customHeight="1" x14ac:dyDescent="0.35">
      <c r="A71" s="239" t="s">
        <v>1141</v>
      </c>
      <c r="B71" s="284" t="s">
        <v>391</v>
      </c>
      <c r="C71" s="285" t="s">
        <v>392</v>
      </c>
      <c r="D71" s="235" t="s">
        <v>393</v>
      </c>
      <c r="E71" s="241" t="s">
        <v>1142</v>
      </c>
      <c r="F71" s="275" t="s">
        <v>1143</v>
      </c>
      <c r="G71" s="275" t="s">
        <v>1144</v>
      </c>
      <c r="H71" s="235" t="s">
        <v>1145</v>
      </c>
      <c r="I71" s="5"/>
      <c r="J71" s="185"/>
      <c r="K71" s="5" t="s">
        <v>1146</v>
      </c>
      <c r="L71" s="5"/>
      <c r="M71" s="5" t="s">
        <v>177</v>
      </c>
      <c r="N71" s="101" t="s">
        <v>1104</v>
      </c>
      <c r="O71" s="184" t="s">
        <v>1105</v>
      </c>
      <c r="P71" s="204"/>
      <c r="Q71" s="5" t="s">
        <v>1106</v>
      </c>
      <c r="R71" s="5" t="s">
        <v>1147</v>
      </c>
      <c r="S71" s="5" t="s">
        <v>1148</v>
      </c>
      <c r="T71" s="276" t="s">
        <v>1149</v>
      </c>
      <c r="U71" s="276" t="s">
        <v>1150</v>
      </c>
      <c r="V71" s="276"/>
      <c r="W71" s="112"/>
      <c r="X71" s="112"/>
      <c r="Y71" s="112"/>
      <c r="Z71" s="112"/>
      <c r="AA71" s="96">
        <f>IF(OR(J71="Fail",ISBLANK(J71)),INDEX('Issue Code Table'!C:C,MATCH(N:N,'Issue Code Table'!A:A,0)),IF(M71="Critical",6,IF(M71="Significant",5,IF(M71="Moderate",3,2))))</f>
        <v>4</v>
      </c>
      <c r="AB71" s="112"/>
    </row>
    <row r="72" spans="1:28" customFormat="1" ht="94.5" customHeight="1" x14ac:dyDescent="0.35">
      <c r="A72" s="239" t="s">
        <v>1151</v>
      </c>
      <c r="B72" s="284" t="s">
        <v>391</v>
      </c>
      <c r="C72" s="285" t="s">
        <v>392</v>
      </c>
      <c r="D72" s="235" t="s">
        <v>393</v>
      </c>
      <c r="E72" s="241" t="s">
        <v>1152</v>
      </c>
      <c r="F72" s="275" t="s">
        <v>1153</v>
      </c>
      <c r="G72" s="275" t="s">
        <v>1154</v>
      </c>
      <c r="H72" s="235" t="s">
        <v>1155</v>
      </c>
      <c r="I72" s="5"/>
      <c r="J72" s="185"/>
      <c r="K72" s="5" t="s">
        <v>1156</v>
      </c>
      <c r="L72" s="5"/>
      <c r="M72" s="5" t="s">
        <v>177</v>
      </c>
      <c r="N72" s="101" t="s">
        <v>1104</v>
      </c>
      <c r="O72" s="184" t="s">
        <v>1105</v>
      </c>
      <c r="P72" s="204"/>
      <c r="Q72" s="5" t="s">
        <v>1106</v>
      </c>
      <c r="R72" s="205" t="s">
        <v>1157</v>
      </c>
      <c r="S72" s="5" t="s">
        <v>1158</v>
      </c>
      <c r="T72" s="276" t="s">
        <v>1159</v>
      </c>
      <c r="U72" s="276" t="s">
        <v>1160</v>
      </c>
      <c r="V72" s="276"/>
      <c r="W72" s="112"/>
      <c r="X72" s="112"/>
      <c r="Y72" s="112"/>
      <c r="Z72" s="112"/>
      <c r="AA72" s="96">
        <f>IF(OR(J72="Fail",ISBLANK(J72)),INDEX('Issue Code Table'!C:C,MATCH(N:N,'Issue Code Table'!A:A,0)),IF(M72="Critical",6,IF(M72="Significant",5,IF(M72="Moderate",3,2))))</f>
        <v>4</v>
      </c>
      <c r="AB72" s="112"/>
    </row>
    <row r="73" spans="1:28" customFormat="1" ht="120" customHeight="1" x14ac:dyDescent="0.35">
      <c r="A73" s="239" t="s">
        <v>1161</v>
      </c>
      <c r="B73" s="284" t="s">
        <v>391</v>
      </c>
      <c r="C73" s="285" t="s">
        <v>392</v>
      </c>
      <c r="D73" s="235" t="s">
        <v>393</v>
      </c>
      <c r="E73" s="241" t="s">
        <v>1162</v>
      </c>
      <c r="F73" s="275" t="s">
        <v>1163</v>
      </c>
      <c r="G73" s="275" t="s">
        <v>1164</v>
      </c>
      <c r="H73" s="235" t="s">
        <v>1165</v>
      </c>
      <c r="I73" s="5"/>
      <c r="J73" s="185"/>
      <c r="K73" s="5" t="s">
        <v>1166</v>
      </c>
      <c r="L73" s="5"/>
      <c r="M73" s="5" t="s">
        <v>177</v>
      </c>
      <c r="N73" s="101" t="s">
        <v>1104</v>
      </c>
      <c r="O73" s="184" t="s">
        <v>1105</v>
      </c>
      <c r="P73" s="204"/>
      <c r="Q73" s="5" t="s">
        <v>1106</v>
      </c>
      <c r="R73" s="5" t="s">
        <v>1167</v>
      </c>
      <c r="S73" s="5" t="s">
        <v>1168</v>
      </c>
      <c r="T73" s="276" t="s">
        <v>1169</v>
      </c>
      <c r="U73" s="276" t="s">
        <v>1170</v>
      </c>
      <c r="V73" s="276"/>
      <c r="W73" s="112"/>
      <c r="X73" s="112"/>
      <c r="Y73" s="112"/>
      <c r="Z73" s="112"/>
      <c r="AA73" s="96">
        <f>IF(OR(J73="Fail",ISBLANK(J73)),INDEX('Issue Code Table'!C:C,MATCH(N:N,'Issue Code Table'!A:A,0)),IF(M73="Critical",6,IF(M73="Significant",5,IF(M73="Moderate",3,2))))</f>
        <v>4</v>
      </c>
      <c r="AB73" s="112"/>
    </row>
    <row r="74" spans="1:28" customFormat="1" ht="103.5" customHeight="1" x14ac:dyDescent="0.35">
      <c r="A74" s="239" t="s">
        <v>1171</v>
      </c>
      <c r="B74" s="284" t="s">
        <v>391</v>
      </c>
      <c r="C74" s="285" t="s">
        <v>392</v>
      </c>
      <c r="D74" s="235" t="s">
        <v>393</v>
      </c>
      <c r="E74" s="241" t="s">
        <v>1172</v>
      </c>
      <c r="F74" s="275" t="s">
        <v>1173</v>
      </c>
      <c r="G74" s="275" t="s">
        <v>1174</v>
      </c>
      <c r="H74" s="235" t="s">
        <v>1175</v>
      </c>
      <c r="I74" s="5"/>
      <c r="J74" s="185"/>
      <c r="K74" s="5" t="s">
        <v>1176</v>
      </c>
      <c r="L74" s="5"/>
      <c r="M74" s="5" t="s">
        <v>177</v>
      </c>
      <c r="N74" s="101" t="s">
        <v>1104</v>
      </c>
      <c r="O74" s="184" t="s">
        <v>1105</v>
      </c>
      <c r="P74" s="204"/>
      <c r="Q74" s="5" t="s">
        <v>1106</v>
      </c>
      <c r="R74" s="5" t="s">
        <v>1177</v>
      </c>
      <c r="S74" s="5" t="s">
        <v>1178</v>
      </c>
      <c r="T74" s="276" t="s">
        <v>1179</v>
      </c>
      <c r="U74" s="276" t="s">
        <v>1180</v>
      </c>
      <c r="V74" s="276"/>
      <c r="W74" s="112"/>
      <c r="X74" s="112"/>
      <c r="Y74" s="112"/>
      <c r="Z74" s="112"/>
      <c r="AA74" s="96">
        <f>IF(OR(J74="Fail",ISBLANK(J74)),INDEX('Issue Code Table'!C:C,MATCH(N:N,'Issue Code Table'!A:A,0)),IF(M74="Critical",6,IF(M74="Significant",5,IF(M74="Moderate",3,2))))</f>
        <v>4</v>
      </c>
      <c r="AB74" s="112"/>
    </row>
    <row r="75" spans="1:28" customFormat="1" ht="78.75" customHeight="1" x14ac:dyDescent="0.35">
      <c r="A75" s="239" t="s">
        <v>1181</v>
      </c>
      <c r="B75" s="284" t="s">
        <v>391</v>
      </c>
      <c r="C75" s="285" t="s">
        <v>392</v>
      </c>
      <c r="D75" s="235" t="s">
        <v>393</v>
      </c>
      <c r="E75" s="241" t="s">
        <v>1182</v>
      </c>
      <c r="F75" s="275" t="s">
        <v>1183</v>
      </c>
      <c r="G75" s="275" t="s">
        <v>1184</v>
      </c>
      <c r="H75" s="235" t="s">
        <v>1185</v>
      </c>
      <c r="I75" s="5"/>
      <c r="J75" s="185"/>
      <c r="K75" s="5" t="s">
        <v>1186</v>
      </c>
      <c r="L75" s="5"/>
      <c r="M75" s="5" t="s">
        <v>177</v>
      </c>
      <c r="N75" s="101" t="s">
        <v>1104</v>
      </c>
      <c r="O75" s="184" t="s">
        <v>1105</v>
      </c>
      <c r="P75" s="204"/>
      <c r="Q75" s="5" t="s">
        <v>1106</v>
      </c>
      <c r="R75" s="5" t="s">
        <v>1187</v>
      </c>
      <c r="S75" s="5" t="s">
        <v>1188</v>
      </c>
      <c r="T75" s="276" t="s">
        <v>1189</v>
      </c>
      <c r="U75" s="276" t="s">
        <v>1190</v>
      </c>
      <c r="V75" s="276"/>
      <c r="W75" s="112"/>
      <c r="X75" s="112"/>
      <c r="Y75" s="112"/>
      <c r="Z75" s="112"/>
      <c r="AA75" s="96">
        <f>IF(OR(J75="Fail",ISBLANK(J75)),INDEX('Issue Code Table'!C:C,MATCH(N:N,'Issue Code Table'!A:A,0)),IF(M75="Critical",6,IF(M75="Significant",5,IF(M75="Moderate",3,2))))</f>
        <v>4</v>
      </c>
      <c r="AB75" s="112"/>
    </row>
    <row r="76" spans="1:28" customFormat="1" ht="87.75" customHeight="1" x14ac:dyDescent="0.35">
      <c r="A76" s="239" t="s">
        <v>1191</v>
      </c>
      <c r="B76" s="284" t="s">
        <v>391</v>
      </c>
      <c r="C76" s="285" t="s">
        <v>392</v>
      </c>
      <c r="D76" s="235" t="s">
        <v>393</v>
      </c>
      <c r="E76" s="241" t="s">
        <v>1192</v>
      </c>
      <c r="F76" s="275" t="s">
        <v>1193</v>
      </c>
      <c r="G76" s="275" t="s">
        <v>1194</v>
      </c>
      <c r="H76" s="235" t="s">
        <v>1195</v>
      </c>
      <c r="I76" s="5"/>
      <c r="J76" s="185"/>
      <c r="K76" s="5" t="s">
        <v>1196</v>
      </c>
      <c r="L76" s="5"/>
      <c r="M76" s="5" t="s">
        <v>177</v>
      </c>
      <c r="N76" s="101" t="s">
        <v>1104</v>
      </c>
      <c r="O76" s="184" t="s">
        <v>1105</v>
      </c>
      <c r="P76" s="204"/>
      <c r="Q76" s="5" t="s">
        <v>1106</v>
      </c>
      <c r="R76" s="5" t="s">
        <v>1197</v>
      </c>
      <c r="S76" s="5" t="s">
        <v>1198</v>
      </c>
      <c r="T76" s="276" t="s">
        <v>1199</v>
      </c>
      <c r="U76" s="276" t="s">
        <v>1200</v>
      </c>
      <c r="V76" s="276"/>
      <c r="W76" s="112"/>
      <c r="X76" s="112"/>
      <c r="Y76" s="112"/>
      <c r="Z76" s="112"/>
      <c r="AA76" s="96">
        <f>IF(OR(J76="Fail",ISBLANK(J76)),INDEX('Issue Code Table'!C:C,MATCH(N:N,'Issue Code Table'!A:A,0)),IF(M76="Critical",6,IF(M76="Significant",5,IF(M76="Moderate",3,2))))</f>
        <v>4</v>
      </c>
      <c r="AB76" s="112"/>
    </row>
    <row r="77" spans="1:28" customFormat="1" ht="85.5" customHeight="1" x14ac:dyDescent="0.35">
      <c r="A77" s="239" t="s">
        <v>1201</v>
      </c>
      <c r="B77" s="279" t="s">
        <v>433</v>
      </c>
      <c r="C77" s="286" t="s">
        <v>434</v>
      </c>
      <c r="D77" s="235" t="s">
        <v>393</v>
      </c>
      <c r="E77" s="241" t="s">
        <v>1202</v>
      </c>
      <c r="F77" s="275" t="s">
        <v>1203</v>
      </c>
      <c r="G77" s="275" t="s">
        <v>1204</v>
      </c>
      <c r="H77" s="235" t="s">
        <v>1205</v>
      </c>
      <c r="I77" s="5"/>
      <c r="J77" s="185"/>
      <c r="K77" s="5" t="s">
        <v>1206</v>
      </c>
      <c r="L77" s="5"/>
      <c r="M77" s="5" t="s">
        <v>177</v>
      </c>
      <c r="N77" s="101" t="s">
        <v>1104</v>
      </c>
      <c r="O77" s="184" t="s">
        <v>1105</v>
      </c>
      <c r="P77" s="204"/>
      <c r="Q77" s="5" t="s">
        <v>1106</v>
      </c>
      <c r="R77" s="5" t="s">
        <v>1207</v>
      </c>
      <c r="S77" s="5" t="s">
        <v>1208</v>
      </c>
      <c r="T77" s="276" t="s">
        <v>1209</v>
      </c>
      <c r="U77" s="276" t="s">
        <v>1210</v>
      </c>
      <c r="V77" s="276"/>
      <c r="W77" s="112"/>
      <c r="X77" s="112"/>
      <c r="Y77" s="112"/>
      <c r="Z77" s="112"/>
      <c r="AA77" s="96">
        <f>IF(OR(J77="Fail",ISBLANK(J77)),INDEX('Issue Code Table'!C:C,MATCH(N:N,'Issue Code Table'!A:A,0)),IF(M77="Critical",6,IF(M77="Significant",5,IF(M77="Moderate",3,2))))</f>
        <v>4</v>
      </c>
      <c r="AB77" s="112"/>
    </row>
    <row r="78" spans="1:28" customFormat="1" ht="88.5" customHeight="1" x14ac:dyDescent="0.35">
      <c r="A78" s="239" t="s">
        <v>1211</v>
      </c>
      <c r="B78" s="279" t="s">
        <v>433</v>
      </c>
      <c r="C78" s="286" t="s">
        <v>434</v>
      </c>
      <c r="D78" s="235" t="s">
        <v>393</v>
      </c>
      <c r="E78" s="241" t="s">
        <v>1212</v>
      </c>
      <c r="F78" s="275" t="s">
        <v>1213</v>
      </c>
      <c r="G78" s="275" t="s">
        <v>1214</v>
      </c>
      <c r="H78" s="235" t="s">
        <v>1215</v>
      </c>
      <c r="I78" s="5"/>
      <c r="J78" s="185"/>
      <c r="K78" s="5" t="s">
        <v>1216</v>
      </c>
      <c r="L78" s="5"/>
      <c r="M78" s="5" t="s">
        <v>177</v>
      </c>
      <c r="N78" s="101" t="s">
        <v>1104</v>
      </c>
      <c r="O78" s="184" t="s">
        <v>1105</v>
      </c>
      <c r="P78" s="204"/>
      <c r="Q78" s="5" t="s">
        <v>1106</v>
      </c>
      <c r="R78" s="5" t="s">
        <v>1217</v>
      </c>
      <c r="S78" s="5" t="s">
        <v>1218</v>
      </c>
      <c r="T78" s="276" t="s">
        <v>1219</v>
      </c>
      <c r="U78" s="276" t="s">
        <v>1220</v>
      </c>
      <c r="V78" s="276"/>
      <c r="W78" s="112"/>
      <c r="X78" s="112"/>
      <c r="Y78" s="112"/>
      <c r="Z78" s="112"/>
      <c r="AA78" s="96">
        <f>IF(OR(J78="Fail",ISBLANK(J78)),INDEX('Issue Code Table'!C:C,MATCH(N:N,'Issue Code Table'!A:A,0)),IF(M78="Critical",6,IF(M78="Significant",5,IF(M78="Moderate",3,2))))</f>
        <v>4</v>
      </c>
      <c r="AB78" s="112"/>
    </row>
    <row r="79" spans="1:28" customFormat="1" ht="74.25" customHeight="1" x14ac:dyDescent="0.35">
      <c r="A79" s="239" t="s">
        <v>1221</v>
      </c>
      <c r="B79" s="284" t="s">
        <v>391</v>
      </c>
      <c r="C79" s="285" t="s">
        <v>392</v>
      </c>
      <c r="D79" s="235" t="s">
        <v>393</v>
      </c>
      <c r="E79" s="241" t="s">
        <v>1222</v>
      </c>
      <c r="F79" s="275" t="s">
        <v>1223</v>
      </c>
      <c r="G79" s="275" t="s">
        <v>1224</v>
      </c>
      <c r="H79" s="235" t="s">
        <v>1225</v>
      </c>
      <c r="I79" s="5"/>
      <c r="J79" s="185"/>
      <c r="K79" s="182" t="s">
        <v>1226</v>
      </c>
      <c r="L79" s="5"/>
      <c r="M79" s="5" t="s">
        <v>177</v>
      </c>
      <c r="N79" s="101" t="s">
        <v>1104</v>
      </c>
      <c r="O79" s="184" t="s">
        <v>1105</v>
      </c>
      <c r="P79" s="204"/>
      <c r="Q79" s="5" t="s">
        <v>1106</v>
      </c>
      <c r="R79" s="5" t="s">
        <v>1227</v>
      </c>
      <c r="S79" s="5" t="s">
        <v>1228</v>
      </c>
      <c r="T79" s="276" t="s">
        <v>1229</v>
      </c>
      <c r="U79" s="276" t="s">
        <v>1230</v>
      </c>
      <c r="V79" s="276"/>
      <c r="W79" s="112"/>
      <c r="X79" s="112"/>
      <c r="Y79" s="112"/>
      <c r="Z79" s="112"/>
      <c r="AA79" s="96">
        <f>IF(OR(J79="Fail",ISBLANK(J79)),INDEX('Issue Code Table'!C:C,MATCH(N:N,'Issue Code Table'!A:A,0)),IF(M79="Critical",6,IF(M79="Significant",5,IF(M79="Moderate",3,2))))</f>
        <v>4</v>
      </c>
      <c r="AB79" s="112"/>
    </row>
    <row r="80" spans="1:28" customFormat="1" ht="85.5" customHeight="1" x14ac:dyDescent="0.35">
      <c r="A80" s="239" t="s">
        <v>1231</v>
      </c>
      <c r="B80" s="284" t="s">
        <v>391</v>
      </c>
      <c r="C80" s="285" t="s">
        <v>392</v>
      </c>
      <c r="D80" s="235" t="s">
        <v>393</v>
      </c>
      <c r="E80" s="241" t="s">
        <v>1232</v>
      </c>
      <c r="F80" s="275" t="s">
        <v>1233</v>
      </c>
      <c r="G80" s="275" t="s">
        <v>1234</v>
      </c>
      <c r="H80" s="235" t="s">
        <v>1235</v>
      </c>
      <c r="I80" s="5"/>
      <c r="J80" s="185"/>
      <c r="K80" s="5" t="s">
        <v>1236</v>
      </c>
      <c r="L80" s="5"/>
      <c r="M80" s="5" t="s">
        <v>177</v>
      </c>
      <c r="N80" s="101" t="s">
        <v>1104</v>
      </c>
      <c r="O80" s="184" t="s">
        <v>1105</v>
      </c>
      <c r="P80" s="204"/>
      <c r="Q80" s="5" t="s">
        <v>1106</v>
      </c>
      <c r="R80" s="5" t="s">
        <v>1237</v>
      </c>
      <c r="S80" s="5" t="s">
        <v>1238</v>
      </c>
      <c r="T80" s="276" t="s">
        <v>1239</v>
      </c>
      <c r="U80" s="276" t="s">
        <v>1240</v>
      </c>
      <c r="V80" s="276"/>
      <c r="W80" s="112"/>
      <c r="X80" s="112"/>
      <c r="Y80" s="112"/>
      <c r="Z80" s="112"/>
      <c r="AA80" s="96">
        <f>IF(OR(J80="Fail",ISBLANK(J80)),INDEX('Issue Code Table'!C:C,MATCH(N:N,'Issue Code Table'!A:A,0)),IF(M80="Critical",6,IF(M80="Significant",5,IF(M80="Moderate",3,2))))</f>
        <v>4</v>
      </c>
      <c r="AB80" s="112"/>
    </row>
    <row r="81" spans="1:28" customFormat="1" ht="81" customHeight="1" x14ac:dyDescent="0.35">
      <c r="A81" s="239" t="s">
        <v>1241</v>
      </c>
      <c r="B81" s="284" t="s">
        <v>391</v>
      </c>
      <c r="C81" s="285" t="s">
        <v>392</v>
      </c>
      <c r="D81" s="235" t="s">
        <v>393</v>
      </c>
      <c r="E81" s="241" t="s">
        <v>1242</v>
      </c>
      <c r="F81" s="275" t="s">
        <v>1243</v>
      </c>
      <c r="G81" s="275" t="s">
        <v>1244</v>
      </c>
      <c r="H81" s="235" t="s">
        <v>1245</v>
      </c>
      <c r="I81" s="5"/>
      <c r="J81" s="185"/>
      <c r="K81" s="5" t="s">
        <v>1246</v>
      </c>
      <c r="L81" s="5"/>
      <c r="M81" s="5" t="s">
        <v>177</v>
      </c>
      <c r="N81" s="101" t="s">
        <v>1104</v>
      </c>
      <c r="O81" s="184" t="s">
        <v>1105</v>
      </c>
      <c r="P81" s="204"/>
      <c r="Q81" s="5" t="s">
        <v>1106</v>
      </c>
      <c r="R81" s="5" t="s">
        <v>1247</v>
      </c>
      <c r="S81" s="5" t="s">
        <v>1248</v>
      </c>
      <c r="T81" s="276" t="s">
        <v>1249</v>
      </c>
      <c r="U81" s="276" t="s">
        <v>1250</v>
      </c>
      <c r="V81" s="276"/>
      <c r="W81" s="112"/>
      <c r="X81" s="112"/>
      <c r="Y81" s="112"/>
      <c r="Z81" s="112"/>
      <c r="AA81" s="96">
        <f>IF(OR(J81="Fail",ISBLANK(J81)),INDEX('Issue Code Table'!C:C,MATCH(N:N,'Issue Code Table'!A:A,0)),IF(M81="Critical",6,IF(M81="Significant",5,IF(M81="Moderate",3,2))))</f>
        <v>4</v>
      </c>
      <c r="AB81" s="112"/>
    </row>
    <row r="82" spans="1:28" customFormat="1" ht="86.25" customHeight="1" x14ac:dyDescent="0.35">
      <c r="A82" s="239" t="s">
        <v>1251</v>
      </c>
      <c r="B82" s="284" t="s">
        <v>391</v>
      </c>
      <c r="C82" s="285" t="s">
        <v>392</v>
      </c>
      <c r="D82" s="235" t="s">
        <v>393</v>
      </c>
      <c r="E82" s="241" t="s">
        <v>1252</v>
      </c>
      <c r="F82" s="275" t="s">
        <v>1253</v>
      </c>
      <c r="G82" s="275" t="s">
        <v>1254</v>
      </c>
      <c r="H82" s="235" t="s">
        <v>1255</v>
      </c>
      <c r="I82" s="5"/>
      <c r="J82" s="185"/>
      <c r="K82" s="5" t="s">
        <v>1256</v>
      </c>
      <c r="L82" s="5"/>
      <c r="M82" s="5" t="s">
        <v>177</v>
      </c>
      <c r="N82" s="101" t="s">
        <v>1104</v>
      </c>
      <c r="O82" s="184" t="s">
        <v>1105</v>
      </c>
      <c r="P82" s="204"/>
      <c r="Q82" s="5" t="s">
        <v>1106</v>
      </c>
      <c r="R82" s="205" t="s">
        <v>1257</v>
      </c>
      <c r="S82" s="5" t="s">
        <v>1258</v>
      </c>
      <c r="T82" s="276" t="s">
        <v>1259</v>
      </c>
      <c r="U82" s="276" t="s">
        <v>1260</v>
      </c>
      <c r="V82" s="276"/>
      <c r="W82" s="112"/>
      <c r="X82" s="112"/>
      <c r="Y82" s="112"/>
      <c r="Z82" s="112"/>
      <c r="AA82" s="96">
        <f>IF(OR(J82="Fail",ISBLANK(J82)),INDEX('Issue Code Table'!C:C,MATCH(N:N,'Issue Code Table'!A:A,0)),IF(M82="Critical",6,IF(M82="Significant",5,IF(M82="Moderate",3,2))))</f>
        <v>4</v>
      </c>
      <c r="AB82" s="112"/>
    </row>
    <row r="83" spans="1:28" customFormat="1" ht="93.75" customHeight="1" x14ac:dyDescent="0.35">
      <c r="A83" s="239" t="s">
        <v>1261</v>
      </c>
      <c r="B83" s="284" t="s">
        <v>391</v>
      </c>
      <c r="C83" s="285" t="s">
        <v>392</v>
      </c>
      <c r="D83" s="235" t="s">
        <v>393</v>
      </c>
      <c r="E83" s="241" t="s">
        <v>1262</v>
      </c>
      <c r="F83" s="275" t="s">
        <v>1263</v>
      </c>
      <c r="G83" s="275" t="s">
        <v>1264</v>
      </c>
      <c r="H83" s="235" t="s">
        <v>1265</v>
      </c>
      <c r="I83" s="5"/>
      <c r="J83" s="185"/>
      <c r="K83" s="5" t="s">
        <v>1266</v>
      </c>
      <c r="L83" s="5"/>
      <c r="M83" s="5" t="s">
        <v>177</v>
      </c>
      <c r="N83" s="101" t="s">
        <v>1104</v>
      </c>
      <c r="O83" s="184" t="s">
        <v>1105</v>
      </c>
      <c r="P83" s="204"/>
      <c r="Q83" s="5" t="s">
        <v>1106</v>
      </c>
      <c r="R83" s="5" t="s">
        <v>1267</v>
      </c>
      <c r="S83" s="5" t="s">
        <v>1268</v>
      </c>
      <c r="T83" s="276" t="s">
        <v>1269</v>
      </c>
      <c r="U83" s="276" t="s">
        <v>1270</v>
      </c>
      <c r="V83" s="276"/>
      <c r="W83" s="112"/>
      <c r="X83" s="112"/>
      <c r="Y83" s="112"/>
      <c r="Z83" s="112"/>
      <c r="AA83" s="96">
        <f>IF(OR(J83="Fail",ISBLANK(J83)),INDEX('Issue Code Table'!C:C,MATCH(N:N,'Issue Code Table'!A:A,0)),IF(M83="Critical",6,IF(M83="Significant",5,IF(M83="Moderate",3,2))))</f>
        <v>4</v>
      </c>
      <c r="AB83" s="112"/>
    </row>
    <row r="84" spans="1:28" customFormat="1" ht="131.25" customHeight="1" x14ac:dyDescent="0.35">
      <c r="A84" s="239" t="s">
        <v>1271</v>
      </c>
      <c r="B84" s="284" t="s">
        <v>391</v>
      </c>
      <c r="C84" s="285" t="s">
        <v>392</v>
      </c>
      <c r="D84" s="235" t="s">
        <v>393</v>
      </c>
      <c r="E84" s="241" t="s">
        <v>1272</v>
      </c>
      <c r="F84" s="275" t="s">
        <v>1273</v>
      </c>
      <c r="G84" s="275" t="s">
        <v>1274</v>
      </c>
      <c r="H84" s="235" t="s">
        <v>1275</v>
      </c>
      <c r="I84" s="5"/>
      <c r="J84" s="185"/>
      <c r="K84" s="5" t="s">
        <v>1276</v>
      </c>
      <c r="L84" s="5"/>
      <c r="M84" s="5" t="s">
        <v>166</v>
      </c>
      <c r="N84" s="101" t="s">
        <v>1277</v>
      </c>
      <c r="O84" s="184" t="s">
        <v>1278</v>
      </c>
      <c r="P84" s="204"/>
      <c r="Q84" s="5" t="s">
        <v>1106</v>
      </c>
      <c r="R84" s="5" t="s">
        <v>1279</v>
      </c>
      <c r="S84" s="5" t="s">
        <v>1280</v>
      </c>
      <c r="T84" s="276" t="s">
        <v>1281</v>
      </c>
      <c r="U84" s="276" t="s">
        <v>1282</v>
      </c>
      <c r="V84" s="276" t="s">
        <v>1283</v>
      </c>
      <c r="W84" s="112"/>
      <c r="X84" s="112"/>
      <c r="Y84" s="112"/>
      <c r="Z84" s="112"/>
      <c r="AA84" s="96">
        <f>IF(OR(J84="Fail",ISBLANK(J84)),INDEX('Issue Code Table'!C:C,MATCH(N:N,'Issue Code Table'!A:A,0)),IF(M84="Critical",6,IF(M84="Significant",5,IF(M84="Moderate",3,2))))</f>
        <v>5</v>
      </c>
      <c r="AB84" s="112"/>
    </row>
    <row r="85" spans="1:28" customFormat="1" ht="14.5" x14ac:dyDescent="0.35">
      <c r="A85" s="113"/>
      <c r="B85" s="113"/>
      <c r="C85" s="113"/>
      <c r="D85" s="113"/>
      <c r="E85" s="247"/>
      <c r="F85" s="113"/>
      <c r="G85" s="114"/>
      <c r="H85" s="113"/>
      <c r="I85" s="113"/>
      <c r="J85" s="113"/>
      <c r="K85" s="120"/>
      <c r="L85" s="113"/>
      <c r="M85" s="114"/>
      <c r="N85" s="114"/>
      <c r="O85" s="121"/>
      <c r="P85" s="121"/>
      <c r="Q85" s="113"/>
      <c r="R85" s="113"/>
      <c r="S85" s="115"/>
      <c r="T85" s="262"/>
      <c r="U85" s="262"/>
      <c r="V85" s="262"/>
      <c r="W85" s="116"/>
      <c r="X85" s="116"/>
      <c r="Y85" s="116"/>
      <c r="Z85" s="116"/>
      <c r="AA85" s="262"/>
      <c r="AB85" s="116"/>
    </row>
    <row r="86" spans="1:28" customFormat="1" ht="14.5" hidden="1" x14ac:dyDescent="0.35">
      <c r="E86" s="248"/>
      <c r="H86" s="97" t="s">
        <v>105</v>
      </c>
      <c r="N86" s="94"/>
      <c r="T86" s="263"/>
      <c r="U86" s="263"/>
      <c r="V86" s="263"/>
    </row>
    <row r="87" spans="1:28" customFormat="1" ht="14.5" hidden="1" x14ac:dyDescent="0.35">
      <c r="E87" s="248"/>
      <c r="H87" s="97" t="s">
        <v>106</v>
      </c>
      <c r="N87" s="94"/>
      <c r="T87" s="263"/>
      <c r="U87" s="263"/>
      <c r="V87" s="263"/>
    </row>
    <row r="88" spans="1:28" customFormat="1" ht="14.5" hidden="1" x14ac:dyDescent="0.35">
      <c r="E88" s="248"/>
      <c r="H88" s="97" t="s">
        <v>94</v>
      </c>
      <c r="N88" s="94"/>
      <c r="T88" s="263"/>
      <c r="U88" s="263"/>
      <c r="V88" s="263"/>
    </row>
    <row r="89" spans="1:28" customFormat="1" ht="14.5" hidden="1" x14ac:dyDescent="0.35">
      <c r="E89" s="248"/>
      <c r="H89" s="97" t="s">
        <v>360</v>
      </c>
      <c r="N89" s="94"/>
      <c r="T89" s="263"/>
      <c r="U89" s="263"/>
      <c r="V89" s="263"/>
    </row>
    <row r="90" spans="1:28" customFormat="1" ht="14.5" hidden="1" x14ac:dyDescent="0.35">
      <c r="E90" s="248"/>
      <c r="N90" s="94"/>
      <c r="T90" s="263"/>
      <c r="U90" s="263"/>
      <c r="V90" s="263"/>
    </row>
    <row r="91" spans="1:28" customFormat="1" ht="14.5" hidden="1" x14ac:dyDescent="0.35">
      <c r="E91" s="248"/>
      <c r="H91" s="97" t="s">
        <v>361</v>
      </c>
      <c r="N91" s="94"/>
      <c r="T91" s="263"/>
      <c r="U91" s="263"/>
      <c r="V91" s="263"/>
    </row>
    <row r="92" spans="1:28" customFormat="1" ht="14.5" hidden="1" x14ac:dyDescent="0.35">
      <c r="E92" s="248"/>
      <c r="H92" s="97" t="s">
        <v>145</v>
      </c>
      <c r="N92" s="94"/>
      <c r="T92" s="263"/>
      <c r="U92" s="263"/>
      <c r="V92" s="263"/>
    </row>
    <row r="93" spans="1:28" customFormat="1" ht="14.5" hidden="1" x14ac:dyDescent="0.35">
      <c r="E93" s="248"/>
      <c r="H93" s="97" t="s">
        <v>166</v>
      </c>
      <c r="N93" s="94"/>
      <c r="T93" s="263"/>
      <c r="U93" s="263"/>
      <c r="V93" s="263"/>
    </row>
    <row r="94" spans="1:28" customFormat="1" ht="14.5" hidden="1" x14ac:dyDescent="0.35">
      <c r="E94" s="248"/>
      <c r="H94" s="97" t="s">
        <v>177</v>
      </c>
      <c r="N94" s="94"/>
      <c r="T94" s="263"/>
      <c r="U94" s="263"/>
      <c r="V94" s="263"/>
    </row>
    <row r="95" spans="1:28" customFormat="1" ht="14.5" hidden="1" x14ac:dyDescent="0.35">
      <c r="E95" s="248"/>
      <c r="H95" s="97" t="s">
        <v>156</v>
      </c>
      <c r="N95" s="94"/>
      <c r="T95" s="263"/>
      <c r="U95" s="263"/>
      <c r="V95" s="263"/>
    </row>
    <row r="96" spans="1:28" customFormat="1" ht="12.75" hidden="1" customHeight="1" x14ac:dyDescent="0.35">
      <c r="A96" s="112"/>
      <c r="B96" s="291"/>
      <c r="C96" s="112"/>
      <c r="D96" s="118"/>
      <c r="E96" s="249"/>
      <c r="F96" s="112"/>
      <c r="G96" s="112"/>
      <c r="H96" s="292"/>
      <c r="I96" s="292"/>
      <c r="J96" s="292"/>
      <c r="K96" s="292"/>
      <c r="L96" s="292"/>
      <c r="M96" s="293"/>
      <c r="N96" s="293"/>
      <c r="O96" s="118"/>
      <c r="P96" s="118"/>
      <c r="Q96" s="291"/>
      <c r="R96" s="291"/>
      <c r="S96" s="112"/>
      <c r="T96" s="292"/>
      <c r="U96" s="292"/>
      <c r="V96" s="292"/>
      <c r="W96" s="112"/>
      <c r="X96" s="112"/>
      <c r="Y96" s="112"/>
      <c r="Z96" s="112"/>
      <c r="AA96" s="117"/>
      <c r="AB96" s="112"/>
    </row>
    <row r="97" spans="1:28" customFormat="1" ht="12.75" hidden="1" customHeight="1" x14ac:dyDescent="0.35">
      <c r="A97" s="112"/>
      <c r="B97" s="291"/>
      <c r="C97" s="112"/>
      <c r="D97" s="118"/>
      <c r="E97" s="249"/>
      <c r="F97" s="112"/>
      <c r="G97" s="112"/>
      <c r="H97" s="292"/>
      <c r="I97" s="292"/>
      <c r="J97" s="292"/>
      <c r="K97" s="292"/>
      <c r="L97" s="292"/>
      <c r="M97" s="293"/>
      <c r="N97" s="293"/>
      <c r="O97" s="118"/>
      <c r="P97" s="118"/>
      <c r="Q97" s="291"/>
      <c r="R97" s="291"/>
      <c r="S97" s="112"/>
      <c r="T97" s="292"/>
      <c r="U97" s="292"/>
      <c r="V97" s="292"/>
      <c r="W97" s="112"/>
      <c r="X97" s="112"/>
      <c r="Y97" s="112"/>
      <c r="Z97" s="112"/>
      <c r="AA97" s="117"/>
      <c r="AB97" s="112"/>
    </row>
    <row r="98" spans="1:28" customFormat="1" ht="12.75" customHeight="1" x14ac:dyDescent="0.35">
      <c r="A98" s="112"/>
      <c r="B98" s="291"/>
      <c r="C98" s="112"/>
      <c r="D98" s="118"/>
      <c r="E98" s="249"/>
      <c r="F98" s="112"/>
      <c r="G98" s="112"/>
      <c r="H98" s="292"/>
      <c r="I98" s="292"/>
      <c r="J98" s="292"/>
      <c r="K98" s="292"/>
      <c r="L98" s="292"/>
      <c r="M98" s="293"/>
      <c r="N98" s="293"/>
      <c r="O98" s="118"/>
      <c r="P98" s="118"/>
      <c r="Q98" s="291"/>
      <c r="R98" s="291"/>
      <c r="S98" s="112"/>
      <c r="T98" s="292"/>
      <c r="U98" s="292"/>
      <c r="V98" s="292"/>
      <c r="W98" s="112"/>
      <c r="X98" s="112"/>
      <c r="Y98" s="112"/>
      <c r="Z98" s="112"/>
      <c r="AA98" s="117"/>
      <c r="AB98" s="112"/>
    </row>
  </sheetData>
  <protectedRanges>
    <protectedRange password="E1A2" sqref="AA2" name="Range1"/>
    <protectedRange password="E1A2" sqref="O26" name="Range1_1_3_89_2"/>
    <protectedRange password="E1A2" sqref="O30" name="Range1_1_3_94"/>
  </protectedRanges>
  <phoneticPr fontId="24" type="noConversion"/>
  <conditionalFormatting sqref="L27">
    <cfRule type="cellIs" dxfId="103" priority="33" stopIfTrue="1" operator="equal">
      <formula>"Pass"</formula>
    </cfRule>
    <cfRule type="cellIs" dxfId="102" priority="34" stopIfTrue="1" operator="equal">
      <formula>"Fail"</formula>
    </cfRule>
    <cfRule type="cellIs" dxfId="101" priority="35" stopIfTrue="1" operator="equal">
      <formula>"Info"</formula>
    </cfRule>
  </conditionalFormatting>
  <conditionalFormatting sqref="J3:J23 J36:J43 J30 J33:J34 J46:J84 J25:J27">
    <cfRule type="cellIs" dxfId="100" priority="30" stopIfTrue="1" operator="equal">
      <formula>"Fail"</formula>
    </cfRule>
    <cfRule type="cellIs" dxfId="99" priority="31" stopIfTrue="1" operator="equal">
      <formula>"Pass"</formula>
    </cfRule>
    <cfRule type="cellIs" dxfId="98" priority="32" stopIfTrue="1" operator="equal">
      <formula>"Info"</formula>
    </cfRule>
  </conditionalFormatting>
  <conditionalFormatting sqref="N3:N84">
    <cfRule type="expression" dxfId="97" priority="36">
      <formula>ISERROR(AA3)</formula>
    </cfRule>
  </conditionalFormatting>
  <conditionalFormatting sqref="J35">
    <cfRule type="cellIs" dxfId="96" priority="27" stopIfTrue="1" operator="equal">
      <formula>"Fail"</formula>
    </cfRule>
    <cfRule type="cellIs" dxfId="95" priority="28" stopIfTrue="1" operator="equal">
      <formula>"Pass"</formula>
    </cfRule>
    <cfRule type="cellIs" dxfId="94" priority="29" stopIfTrue="1" operator="equal">
      <formula>"Info"</formula>
    </cfRule>
  </conditionalFormatting>
  <conditionalFormatting sqref="J28">
    <cfRule type="cellIs" dxfId="93" priority="24" stopIfTrue="1" operator="equal">
      <formula>"Fail"</formula>
    </cfRule>
    <cfRule type="cellIs" dxfId="92" priority="25" stopIfTrue="1" operator="equal">
      <formula>"Pass"</formula>
    </cfRule>
    <cfRule type="cellIs" dxfId="91" priority="26" stopIfTrue="1" operator="equal">
      <formula>"Info"</formula>
    </cfRule>
  </conditionalFormatting>
  <conditionalFormatting sqref="J29">
    <cfRule type="cellIs" dxfId="90" priority="21" stopIfTrue="1" operator="equal">
      <formula>"Fail"</formula>
    </cfRule>
    <cfRule type="cellIs" dxfId="89" priority="22" stopIfTrue="1" operator="equal">
      <formula>"Pass"</formula>
    </cfRule>
    <cfRule type="cellIs" dxfId="88" priority="23" stopIfTrue="1" operator="equal">
      <formula>"Info"</formula>
    </cfRule>
  </conditionalFormatting>
  <conditionalFormatting sqref="J31">
    <cfRule type="cellIs" dxfId="87" priority="18" stopIfTrue="1" operator="equal">
      <formula>"Fail"</formula>
    </cfRule>
    <cfRule type="cellIs" dxfId="86" priority="19" stopIfTrue="1" operator="equal">
      <formula>"Pass"</formula>
    </cfRule>
    <cfRule type="cellIs" dxfId="85" priority="20" stopIfTrue="1" operator="equal">
      <formula>"Info"</formula>
    </cfRule>
  </conditionalFormatting>
  <conditionalFormatting sqref="J32">
    <cfRule type="cellIs" dxfId="84" priority="15" stopIfTrue="1" operator="equal">
      <formula>"Fail"</formula>
    </cfRule>
    <cfRule type="cellIs" dxfId="83" priority="16" stopIfTrue="1" operator="equal">
      <formula>"Pass"</formula>
    </cfRule>
    <cfRule type="cellIs" dxfId="82" priority="17" stopIfTrue="1" operator="equal">
      <formula>"Info"</formula>
    </cfRule>
  </conditionalFormatting>
  <conditionalFormatting sqref="J44">
    <cfRule type="cellIs" dxfId="81" priority="12" stopIfTrue="1" operator="equal">
      <formula>"Fail"</formula>
    </cfRule>
    <cfRule type="cellIs" dxfId="80" priority="13" stopIfTrue="1" operator="equal">
      <formula>"Pass"</formula>
    </cfRule>
    <cfRule type="cellIs" dxfId="79" priority="14" stopIfTrue="1" operator="equal">
      <formula>"Info"</formula>
    </cfRule>
  </conditionalFormatting>
  <conditionalFormatting sqref="J45">
    <cfRule type="cellIs" dxfId="78" priority="9" stopIfTrue="1" operator="equal">
      <formula>"Fail"</formula>
    </cfRule>
    <cfRule type="cellIs" dxfId="77" priority="10" stopIfTrue="1" operator="equal">
      <formula>"Pass"</formula>
    </cfRule>
    <cfRule type="cellIs" dxfId="76" priority="11" stopIfTrue="1" operator="equal">
      <formula>"Info"</formula>
    </cfRule>
  </conditionalFormatting>
  <conditionalFormatting sqref="O26">
    <cfRule type="expression" dxfId="75" priority="8" stopIfTrue="1">
      <formula>ISERROR(AC26)</formula>
    </cfRule>
  </conditionalFormatting>
  <conditionalFormatting sqref="O30">
    <cfRule type="expression" dxfId="74" priority="7" stopIfTrue="1">
      <formula>ISERROR(AC30)</formula>
    </cfRule>
  </conditionalFormatting>
  <conditionalFormatting sqref="J24">
    <cfRule type="cellIs" dxfId="73" priority="1" stopIfTrue="1" operator="equal">
      <formula>"Fail"</formula>
    </cfRule>
    <cfRule type="cellIs" dxfId="72" priority="2" stopIfTrue="1" operator="equal">
      <formula>"Pass"</formula>
    </cfRule>
    <cfRule type="cellIs" dxfId="71" priority="3" stopIfTrue="1" operator="equal">
      <formula>"Info"</formula>
    </cfRule>
  </conditionalFormatting>
  <dataValidations count="2">
    <dataValidation type="list" allowBlank="1" showInputMessage="1" showErrorMessage="1" sqref="J3:J84" xr:uid="{7CF3056E-58A5-4F09-B7A6-D87AA66AAD28}">
      <formula1>$H$86:$H$89</formula1>
    </dataValidation>
    <dataValidation type="list" allowBlank="1" showInputMessage="1" showErrorMessage="1" sqref="M3:M84" xr:uid="{6499E454-A191-42F8-AB82-DDCEA7ABEFE5}">
      <formula1>$H$92:$H$95</formula1>
    </dataValidation>
  </dataValidations>
  <pageMargins left="0.7" right="0.7" top="0.75" bottom="0.75" header="0.3" footer="0.3"/>
  <pageSetup scale="21" orientation="portrait" r:id="rId1"/>
  <headerFooter alignWithMargins="0"/>
  <rowBreaks count="3" manualBreakCount="3">
    <brk id="14" max="16383" man="1"/>
    <brk id="47" max="16383" man="1"/>
    <brk id="7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113B5-E514-4F6E-BE3F-6149A4652796}">
  <dimension ref="A1:AC99"/>
  <sheetViews>
    <sheetView zoomScaleNormal="100" zoomScaleSheetLayoutView="80" workbookViewId="0">
      <pane ySplit="2" topLeftCell="A3" activePane="bottomLeft" state="frozenSplit"/>
      <selection pane="bottomLeft" activeCell="F6" sqref="F6"/>
    </sheetView>
  </sheetViews>
  <sheetFormatPr defaultColWidth="18.7265625" defaultRowHeight="12.75" customHeight="1" x14ac:dyDescent="0.35"/>
  <cols>
    <col min="1" max="1" width="12.26953125" style="112" bestFit="1" customWidth="1"/>
    <col min="2" max="2" width="8.7265625" style="291" bestFit="1" customWidth="1"/>
    <col min="3" max="3" width="13.453125" style="112" customWidth="1"/>
    <col min="4" max="4" width="15.54296875" style="118" customWidth="1"/>
    <col min="5" max="5" width="28.26953125" style="249" customWidth="1"/>
    <col min="6" max="6" width="37.453125" style="112" customWidth="1"/>
    <col min="7" max="7" width="52.7265625" style="112" customWidth="1"/>
    <col min="8" max="8" width="28.7265625" style="292" customWidth="1"/>
    <col min="9" max="9" width="31.7265625" style="292" customWidth="1"/>
    <col min="10" max="10" width="19.54296875" style="292" customWidth="1"/>
    <col min="11" max="11" width="23.7265625" style="292" hidden="1" customWidth="1"/>
    <col min="12" max="12" width="25.7265625" style="292" customWidth="1"/>
    <col min="13" max="13" width="14.7265625" style="293" customWidth="1"/>
    <col min="14" max="14" width="15.26953125" style="293" customWidth="1"/>
    <col min="15" max="15" width="74.453125" style="118" customWidth="1"/>
    <col min="16" max="16" width="4.7265625" style="118" customWidth="1"/>
    <col min="17" max="17" width="16.26953125" style="291" customWidth="1"/>
    <col min="18" max="18" width="20.7265625" style="291" customWidth="1"/>
    <col min="19" max="19" width="55.453125" style="112" customWidth="1"/>
    <col min="20" max="20" width="50.1796875" style="292" customWidth="1"/>
    <col min="21" max="21" width="55" style="292" hidden="1" customWidth="1"/>
    <col min="22" max="22" width="49.54296875" style="292" hidden="1" customWidth="1"/>
    <col min="23" max="26" width="9.26953125" style="112" customWidth="1"/>
    <col min="27" max="27" width="21" style="117" hidden="1" customWidth="1"/>
    <col min="28" max="28" width="9.26953125" style="112" customWidth="1"/>
    <col min="30" max="16384" width="18.7265625" style="112"/>
  </cols>
  <sheetData>
    <row r="1" spans="1:27" s="195" customFormat="1" ht="14.5" x14ac:dyDescent="0.35">
      <c r="A1" s="191" t="s">
        <v>104</v>
      </c>
      <c r="B1" s="192"/>
      <c r="C1" s="191"/>
      <c r="D1" s="191"/>
      <c r="E1" s="282"/>
      <c r="F1" s="191"/>
      <c r="G1" s="191"/>
      <c r="H1" s="191"/>
      <c r="I1" s="191"/>
      <c r="J1" s="191"/>
      <c r="K1" s="193"/>
      <c r="L1" s="194"/>
      <c r="M1" s="194"/>
      <c r="N1" s="194"/>
      <c r="O1" s="194"/>
      <c r="P1" s="202"/>
      <c r="Q1" s="194"/>
      <c r="R1" s="194"/>
      <c r="S1" s="194"/>
      <c r="T1" s="261"/>
      <c r="U1" s="268"/>
      <c r="V1" s="268"/>
      <c r="X1" s="94"/>
      <c r="Y1" s="283"/>
      <c r="Z1" s="94"/>
      <c r="AA1" s="194"/>
    </row>
    <row r="2" spans="1:27" s="112" customFormat="1" ht="42" customHeight="1" x14ac:dyDescent="0.3">
      <c r="A2" s="187" t="s">
        <v>362</v>
      </c>
      <c r="B2" s="187" t="s">
        <v>122</v>
      </c>
      <c r="C2" s="187" t="s">
        <v>363</v>
      </c>
      <c r="D2" s="187" t="s">
        <v>124</v>
      </c>
      <c r="E2" s="245" t="s">
        <v>364</v>
      </c>
      <c r="F2" s="187" t="s">
        <v>125</v>
      </c>
      <c r="G2" s="187" t="s">
        <v>365</v>
      </c>
      <c r="H2" s="187" t="s">
        <v>127</v>
      </c>
      <c r="I2" s="187" t="s">
        <v>128</v>
      </c>
      <c r="J2" s="187" t="s">
        <v>129</v>
      </c>
      <c r="K2" s="190" t="s">
        <v>366</v>
      </c>
      <c r="L2" s="187" t="s">
        <v>130</v>
      </c>
      <c r="M2" s="187" t="s">
        <v>131</v>
      </c>
      <c r="N2" s="187" t="s">
        <v>132</v>
      </c>
      <c r="O2" s="188" t="s">
        <v>133</v>
      </c>
      <c r="P2" s="203"/>
      <c r="Q2" s="250" t="s">
        <v>367</v>
      </c>
      <c r="R2" s="250" t="s">
        <v>368</v>
      </c>
      <c r="S2" s="250" t="s">
        <v>369</v>
      </c>
      <c r="T2" s="269" t="s">
        <v>370</v>
      </c>
      <c r="U2" s="270" t="s">
        <v>371</v>
      </c>
      <c r="V2" s="270" t="s">
        <v>372</v>
      </c>
      <c r="AA2" s="95" t="s">
        <v>136</v>
      </c>
    </row>
    <row r="3" spans="1:27" ht="86.25" customHeight="1" x14ac:dyDescent="0.35">
      <c r="A3" s="239" t="s">
        <v>1284</v>
      </c>
      <c r="B3" s="240" t="s">
        <v>374</v>
      </c>
      <c r="C3" s="240" t="s">
        <v>375</v>
      </c>
      <c r="D3" s="239" t="s">
        <v>140</v>
      </c>
      <c r="E3" s="240" t="s">
        <v>376</v>
      </c>
      <c r="F3" s="275" t="s">
        <v>377</v>
      </c>
      <c r="G3" s="275" t="s">
        <v>1285</v>
      </c>
      <c r="H3" s="235" t="s">
        <v>1286</v>
      </c>
      <c r="I3" s="101"/>
      <c r="J3" s="185"/>
      <c r="K3" s="101" t="s">
        <v>380</v>
      </c>
      <c r="L3" s="298" t="s">
        <v>1287</v>
      </c>
      <c r="M3" s="101" t="s">
        <v>166</v>
      </c>
      <c r="N3" s="101" t="s">
        <v>382</v>
      </c>
      <c r="O3" s="183" t="s">
        <v>1288</v>
      </c>
      <c r="P3" s="204"/>
      <c r="Q3" s="5" t="s">
        <v>384</v>
      </c>
      <c r="R3" s="5" t="s">
        <v>385</v>
      </c>
      <c r="S3" s="5" t="s">
        <v>386</v>
      </c>
      <c r="T3" s="276" t="s">
        <v>387</v>
      </c>
      <c r="U3" s="276" t="s">
        <v>388</v>
      </c>
      <c r="V3" s="276" t="s">
        <v>389</v>
      </c>
      <c r="AA3" s="96" t="e">
        <f>IF(OR(J3="Fail",ISBLANK(J3)),INDEX('Issue Code Table'!C:C,MATCH(N:N,'Issue Code Table'!A:A,0)),IF(M3="Critical",6,IF(M3="Significant",5,IF(M3="Moderate",3,2))))</f>
        <v>#N/A</v>
      </c>
    </row>
    <row r="4" spans="1:27" ht="86.25" customHeight="1" x14ac:dyDescent="0.35">
      <c r="A4" s="239" t="s">
        <v>1289</v>
      </c>
      <c r="B4" s="284" t="s">
        <v>391</v>
      </c>
      <c r="C4" s="285" t="s">
        <v>392</v>
      </c>
      <c r="D4" s="235" t="s">
        <v>393</v>
      </c>
      <c r="E4" s="241" t="s">
        <v>394</v>
      </c>
      <c r="F4" s="275" t="s">
        <v>395</v>
      </c>
      <c r="G4" s="275" t="s">
        <v>396</v>
      </c>
      <c r="H4" s="235" t="s">
        <v>397</v>
      </c>
      <c r="I4" s="5"/>
      <c r="J4" s="185"/>
      <c r="K4" s="5" t="s">
        <v>398</v>
      </c>
      <c r="L4" s="5"/>
      <c r="M4" s="5" t="s">
        <v>177</v>
      </c>
      <c r="N4" s="101" t="s">
        <v>399</v>
      </c>
      <c r="O4" s="184" t="s">
        <v>1290</v>
      </c>
      <c r="P4" s="204"/>
      <c r="Q4" s="5" t="s">
        <v>401</v>
      </c>
      <c r="R4" s="5" t="s">
        <v>402</v>
      </c>
      <c r="S4" s="5" t="s">
        <v>403</v>
      </c>
      <c r="T4" s="276" t="s">
        <v>404</v>
      </c>
      <c r="U4" s="276" t="s">
        <v>405</v>
      </c>
      <c r="V4" s="276"/>
      <c r="AA4" s="96">
        <f>IF(OR(J4="Fail",ISBLANK(J4)),INDEX('Issue Code Table'!C:C,MATCH(N:N,'Issue Code Table'!A:A,0)),IF(M4="Critical",6,IF(M4="Significant",5,IF(M4="Moderate",3,2))))</f>
        <v>5</v>
      </c>
    </row>
    <row r="5" spans="1:27" ht="101.25" customHeight="1" x14ac:dyDescent="0.35">
      <c r="A5" s="239" t="s">
        <v>1291</v>
      </c>
      <c r="B5" s="284" t="s">
        <v>391</v>
      </c>
      <c r="C5" s="285" t="s">
        <v>392</v>
      </c>
      <c r="D5" s="235" t="s">
        <v>393</v>
      </c>
      <c r="E5" s="241" t="s">
        <v>407</v>
      </c>
      <c r="F5" s="275" t="s">
        <v>408</v>
      </c>
      <c r="G5" s="275" t="s">
        <v>409</v>
      </c>
      <c r="H5" s="235" t="s">
        <v>410</v>
      </c>
      <c r="I5" s="5"/>
      <c r="J5" s="185"/>
      <c r="K5" s="5" t="s">
        <v>411</v>
      </c>
      <c r="L5" s="5"/>
      <c r="M5" s="5" t="s">
        <v>166</v>
      </c>
      <c r="N5" s="101" t="s">
        <v>399</v>
      </c>
      <c r="O5" s="184" t="s">
        <v>1290</v>
      </c>
      <c r="P5" s="204"/>
      <c r="Q5" s="5" t="s">
        <v>401</v>
      </c>
      <c r="R5" s="5" t="s">
        <v>412</v>
      </c>
      <c r="S5" s="5" t="s">
        <v>413</v>
      </c>
      <c r="T5" s="276" t="s">
        <v>414</v>
      </c>
      <c r="U5" s="276" t="s">
        <v>415</v>
      </c>
      <c r="V5" s="276" t="s">
        <v>416</v>
      </c>
      <c r="AA5" s="96">
        <f>IF(OR(J5="Fail",ISBLANK(J5)),INDEX('Issue Code Table'!C:C,MATCH(N:N,'Issue Code Table'!A:A,0)),IF(M5="Critical",6,IF(M5="Significant",5,IF(M5="Moderate",3,2))))</f>
        <v>5</v>
      </c>
    </row>
    <row r="6" spans="1:27" ht="105.75" customHeight="1" x14ac:dyDescent="0.35">
      <c r="A6" s="239" t="s">
        <v>1292</v>
      </c>
      <c r="B6" s="284" t="s">
        <v>418</v>
      </c>
      <c r="C6" s="285" t="s">
        <v>419</v>
      </c>
      <c r="D6" s="235" t="s">
        <v>393</v>
      </c>
      <c r="E6" s="241" t="s">
        <v>420</v>
      </c>
      <c r="F6" s="275" t="s">
        <v>421</v>
      </c>
      <c r="G6" s="275" t="s">
        <v>422</v>
      </c>
      <c r="H6" s="243" t="s">
        <v>423</v>
      </c>
      <c r="I6" s="5"/>
      <c r="J6" s="185"/>
      <c r="K6" s="5" t="s">
        <v>424</v>
      </c>
      <c r="L6" s="5"/>
      <c r="M6" s="5" t="s">
        <v>166</v>
      </c>
      <c r="N6" s="101" t="s">
        <v>425</v>
      </c>
      <c r="O6" s="184" t="s">
        <v>1293</v>
      </c>
      <c r="P6" s="204"/>
      <c r="Q6" s="5" t="s">
        <v>401</v>
      </c>
      <c r="R6" s="5" t="s">
        <v>427</v>
      </c>
      <c r="S6" s="5" t="s">
        <v>428</v>
      </c>
      <c r="T6" s="276" t="s">
        <v>429</v>
      </c>
      <c r="U6" s="276" t="s">
        <v>430</v>
      </c>
      <c r="V6" s="276" t="s">
        <v>431</v>
      </c>
      <c r="AA6" s="96">
        <f>IF(OR(J6="Fail",ISBLANK(J6)),INDEX('Issue Code Table'!C:C,MATCH(N:N,'Issue Code Table'!A:A,0)),IF(M6="Critical",6,IF(M6="Significant",5,IF(M6="Moderate",3,2))))</f>
        <v>5</v>
      </c>
    </row>
    <row r="7" spans="1:27" ht="133.5" customHeight="1" x14ac:dyDescent="0.35">
      <c r="A7" s="239" t="s">
        <v>1294</v>
      </c>
      <c r="B7" s="279" t="s">
        <v>433</v>
      </c>
      <c r="C7" s="286" t="s">
        <v>434</v>
      </c>
      <c r="D7" s="235" t="s">
        <v>393</v>
      </c>
      <c r="E7" s="241" t="s">
        <v>435</v>
      </c>
      <c r="F7" s="275" t="s">
        <v>436</v>
      </c>
      <c r="G7" s="275" t="s">
        <v>437</v>
      </c>
      <c r="H7" s="243" t="s">
        <v>438</v>
      </c>
      <c r="I7" s="5"/>
      <c r="J7" s="185"/>
      <c r="K7" s="5" t="s">
        <v>439</v>
      </c>
      <c r="L7" s="5"/>
      <c r="M7" s="5" t="s">
        <v>166</v>
      </c>
      <c r="N7" s="101" t="s">
        <v>440</v>
      </c>
      <c r="O7" s="184" t="s">
        <v>500</v>
      </c>
      <c r="P7" s="204"/>
      <c r="Q7" s="5" t="s">
        <v>401</v>
      </c>
      <c r="R7" s="5" t="s">
        <v>442</v>
      </c>
      <c r="S7" s="5" t="s">
        <v>443</v>
      </c>
      <c r="T7" s="276" t="s">
        <v>444</v>
      </c>
      <c r="U7" s="276" t="s">
        <v>445</v>
      </c>
      <c r="V7" s="276" t="s">
        <v>446</v>
      </c>
      <c r="AA7" s="96">
        <f>IF(OR(J7="Fail",ISBLANK(J7)),INDEX('Issue Code Table'!C:C,MATCH(N:N,'Issue Code Table'!A:A,0)),IF(M7="Critical",6,IF(M7="Significant",5,IF(M7="Moderate",3,2))))</f>
        <v>5</v>
      </c>
    </row>
    <row r="8" spans="1:27" ht="119.25" customHeight="1" x14ac:dyDescent="0.35">
      <c r="A8" s="239" t="s">
        <v>1295</v>
      </c>
      <c r="B8" s="284" t="s">
        <v>448</v>
      </c>
      <c r="C8" s="285" t="s">
        <v>449</v>
      </c>
      <c r="D8" s="235" t="s">
        <v>393</v>
      </c>
      <c r="E8" s="241" t="s">
        <v>450</v>
      </c>
      <c r="F8" s="275" t="s">
        <v>451</v>
      </c>
      <c r="G8" s="275" t="s">
        <v>452</v>
      </c>
      <c r="H8" s="235" t="s">
        <v>453</v>
      </c>
      <c r="I8" s="5"/>
      <c r="J8" s="185"/>
      <c r="K8" s="5" t="s">
        <v>454</v>
      </c>
      <c r="L8" s="5"/>
      <c r="M8" s="5" t="s">
        <v>166</v>
      </c>
      <c r="N8" s="101" t="s">
        <v>440</v>
      </c>
      <c r="O8" s="184" t="s">
        <v>500</v>
      </c>
      <c r="P8" s="204"/>
      <c r="Q8" s="5" t="s">
        <v>401</v>
      </c>
      <c r="R8" s="5" t="s">
        <v>455</v>
      </c>
      <c r="S8" s="5" t="s">
        <v>456</v>
      </c>
      <c r="T8" s="276" t="s">
        <v>457</v>
      </c>
      <c r="U8" s="276" t="s">
        <v>458</v>
      </c>
      <c r="V8" s="276" t="s">
        <v>459</v>
      </c>
      <c r="AA8" s="96">
        <f>IF(OR(J8="Fail",ISBLANK(J8)),INDEX('Issue Code Table'!C:C,MATCH(N:N,'Issue Code Table'!A:A,0)),IF(M8="Critical",6,IF(M8="Significant",5,IF(M8="Moderate",3,2))))</f>
        <v>5</v>
      </c>
    </row>
    <row r="9" spans="1:27" ht="145.5" customHeight="1" x14ac:dyDescent="0.35">
      <c r="A9" s="239" t="s">
        <v>1296</v>
      </c>
      <c r="B9" s="284" t="s">
        <v>448</v>
      </c>
      <c r="C9" s="285" t="s">
        <v>449</v>
      </c>
      <c r="D9" s="235" t="s">
        <v>393</v>
      </c>
      <c r="E9" s="246" t="s">
        <v>461</v>
      </c>
      <c r="F9" s="275" t="s">
        <v>462</v>
      </c>
      <c r="G9" s="275" t="s">
        <v>1297</v>
      </c>
      <c r="H9" s="243" t="s">
        <v>464</v>
      </c>
      <c r="I9" s="5"/>
      <c r="J9" s="185"/>
      <c r="K9" s="5" t="s">
        <v>465</v>
      </c>
      <c r="L9" s="5"/>
      <c r="M9" s="5" t="s">
        <v>166</v>
      </c>
      <c r="N9" s="101" t="s">
        <v>440</v>
      </c>
      <c r="O9" s="184" t="s">
        <v>500</v>
      </c>
      <c r="P9" s="204"/>
      <c r="Q9" s="5" t="s">
        <v>401</v>
      </c>
      <c r="R9" s="5" t="s">
        <v>466</v>
      </c>
      <c r="S9" s="5" t="s">
        <v>467</v>
      </c>
      <c r="T9" s="276" t="s">
        <v>468</v>
      </c>
      <c r="U9" s="276" t="s">
        <v>469</v>
      </c>
      <c r="V9" s="276" t="s">
        <v>470</v>
      </c>
      <c r="AA9" s="96">
        <f>IF(OR(J9="Fail",ISBLANK(J9)),INDEX('Issue Code Table'!C:C,MATCH(N:N,'Issue Code Table'!A:A,0)),IF(M9="Critical",6,IF(M9="Significant",5,IF(M9="Moderate",3,2))))</f>
        <v>5</v>
      </c>
    </row>
    <row r="10" spans="1:27" ht="125" x14ac:dyDescent="0.35">
      <c r="A10" s="239" t="s">
        <v>1298</v>
      </c>
      <c r="B10" s="279" t="s">
        <v>247</v>
      </c>
      <c r="C10" s="286" t="s">
        <v>248</v>
      </c>
      <c r="D10" s="235" t="s">
        <v>393</v>
      </c>
      <c r="E10" s="241" t="s">
        <v>472</v>
      </c>
      <c r="F10" s="275" t="s">
        <v>473</v>
      </c>
      <c r="G10" s="275" t="s">
        <v>474</v>
      </c>
      <c r="H10" s="243" t="s">
        <v>475</v>
      </c>
      <c r="I10" s="5"/>
      <c r="J10" s="185"/>
      <c r="K10" s="5" t="s">
        <v>476</v>
      </c>
      <c r="L10" s="5"/>
      <c r="M10" s="5" t="s">
        <v>166</v>
      </c>
      <c r="N10" s="101" t="s">
        <v>440</v>
      </c>
      <c r="O10" s="184" t="s">
        <v>500</v>
      </c>
      <c r="P10" s="204"/>
      <c r="Q10" s="5" t="s">
        <v>401</v>
      </c>
      <c r="R10" s="5" t="s">
        <v>477</v>
      </c>
      <c r="S10" s="5" t="s">
        <v>478</v>
      </c>
      <c r="T10" s="276" t="s">
        <v>479</v>
      </c>
      <c r="U10" s="276" t="s">
        <v>480</v>
      </c>
      <c r="V10" s="276" t="s">
        <v>481</v>
      </c>
      <c r="AA10" s="96">
        <f>IF(OR(J10="Fail",ISBLANK(J10)),INDEX('Issue Code Table'!C:C,MATCH(N:N,'Issue Code Table'!A:A,0)),IF(M10="Critical",6,IF(M10="Significant",5,IF(M10="Moderate",3,2))))</f>
        <v>5</v>
      </c>
    </row>
    <row r="11" spans="1:27" ht="100" x14ac:dyDescent="0.35">
      <c r="A11" s="239" t="s">
        <v>1299</v>
      </c>
      <c r="B11" s="284" t="s">
        <v>202</v>
      </c>
      <c r="C11" s="285" t="s">
        <v>483</v>
      </c>
      <c r="D11" s="235" t="s">
        <v>393</v>
      </c>
      <c r="E11" s="241" t="s">
        <v>484</v>
      </c>
      <c r="F11" s="275" t="s">
        <v>485</v>
      </c>
      <c r="G11" s="275" t="s">
        <v>486</v>
      </c>
      <c r="H11" s="243" t="s">
        <v>487</v>
      </c>
      <c r="I11" s="5"/>
      <c r="J11" s="185"/>
      <c r="K11" s="5" t="s">
        <v>488</v>
      </c>
      <c r="L11" s="5"/>
      <c r="M11" s="5" t="s">
        <v>166</v>
      </c>
      <c r="N11" s="101" t="s">
        <v>440</v>
      </c>
      <c r="O11" s="184" t="s">
        <v>500</v>
      </c>
      <c r="P11" s="204"/>
      <c r="Q11" s="5" t="s">
        <v>401</v>
      </c>
      <c r="R11" s="5" t="s">
        <v>489</v>
      </c>
      <c r="S11" s="5" t="s">
        <v>490</v>
      </c>
      <c r="T11" s="276" t="s">
        <v>491</v>
      </c>
      <c r="U11" s="276" t="s">
        <v>492</v>
      </c>
      <c r="V11" s="276" t="s">
        <v>493</v>
      </c>
      <c r="AA11" s="96">
        <f>IF(OR(J11="Fail",ISBLANK(J11)),INDEX('Issue Code Table'!C:C,MATCH(N:N,'Issue Code Table'!A:A,0)),IF(M11="Critical",6,IF(M11="Significant",5,IF(M11="Moderate",3,2))))</f>
        <v>5</v>
      </c>
    </row>
    <row r="12" spans="1:27" ht="100" x14ac:dyDescent="0.35">
      <c r="A12" s="239" t="s">
        <v>1300</v>
      </c>
      <c r="B12" s="284" t="s">
        <v>448</v>
      </c>
      <c r="C12" s="285" t="s">
        <v>449</v>
      </c>
      <c r="D12" s="235" t="s">
        <v>393</v>
      </c>
      <c r="E12" s="241" t="s">
        <v>495</v>
      </c>
      <c r="F12" s="275" t="s">
        <v>496</v>
      </c>
      <c r="G12" s="275" t="s">
        <v>497</v>
      </c>
      <c r="H12" s="243" t="s">
        <v>498</v>
      </c>
      <c r="I12" s="5"/>
      <c r="J12" s="185"/>
      <c r="K12" s="5" t="s">
        <v>499</v>
      </c>
      <c r="L12" s="5"/>
      <c r="M12" s="5" t="s">
        <v>166</v>
      </c>
      <c r="N12" s="101" t="s">
        <v>440</v>
      </c>
      <c r="O12" s="184" t="s">
        <v>500</v>
      </c>
      <c r="P12" s="204"/>
      <c r="Q12" s="5" t="s">
        <v>401</v>
      </c>
      <c r="R12" s="205" t="s">
        <v>501</v>
      </c>
      <c r="S12" s="5" t="s">
        <v>502</v>
      </c>
      <c r="T12" s="276" t="s">
        <v>503</v>
      </c>
      <c r="U12" s="276" t="s">
        <v>504</v>
      </c>
      <c r="V12" s="276" t="s">
        <v>505</v>
      </c>
      <c r="AA12" s="96">
        <f>IF(OR(J12="Fail",ISBLANK(J12)),INDEX('Issue Code Table'!C:C,MATCH(N:N,'Issue Code Table'!A:A,0)),IF(M12="Critical",6,IF(M12="Significant",5,IF(M12="Moderate",3,2))))</f>
        <v>5</v>
      </c>
    </row>
    <row r="13" spans="1:27" ht="100" x14ac:dyDescent="0.35">
      <c r="A13" s="239" t="s">
        <v>1301</v>
      </c>
      <c r="B13" s="284" t="s">
        <v>202</v>
      </c>
      <c r="C13" s="285" t="s">
        <v>483</v>
      </c>
      <c r="D13" s="235" t="s">
        <v>393</v>
      </c>
      <c r="E13" s="241" t="s">
        <v>518</v>
      </c>
      <c r="F13" s="275" t="s">
        <v>519</v>
      </c>
      <c r="G13" s="275" t="s">
        <v>520</v>
      </c>
      <c r="H13" s="243" t="s">
        <v>521</v>
      </c>
      <c r="I13" s="5"/>
      <c r="J13" s="185"/>
      <c r="K13" s="5" t="s">
        <v>522</v>
      </c>
      <c r="L13" s="5"/>
      <c r="M13" s="5" t="s">
        <v>166</v>
      </c>
      <c r="N13" s="101" t="s">
        <v>523</v>
      </c>
      <c r="O13" s="184" t="s">
        <v>524</v>
      </c>
      <c r="P13" s="204"/>
      <c r="Q13" s="5" t="s">
        <v>401</v>
      </c>
      <c r="R13" s="5" t="s">
        <v>512</v>
      </c>
      <c r="S13" s="5" t="s">
        <v>526</v>
      </c>
      <c r="T13" s="276" t="s">
        <v>527</v>
      </c>
      <c r="U13" s="276" t="s">
        <v>528</v>
      </c>
      <c r="V13" s="276" t="s">
        <v>529</v>
      </c>
      <c r="AA13" s="96">
        <f>IF(OR(J13="Fail",ISBLANK(J13)),INDEX('Issue Code Table'!C:C,MATCH(N:N,'Issue Code Table'!A:A,0)),IF(M13="Critical",6,IF(M13="Significant",5,IF(M13="Moderate",3,2))))</f>
        <v>6</v>
      </c>
    </row>
    <row r="14" spans="1:27" ht="112.5" x14ac:dyDescent="0.35">
      <c r="A14" s="239" t="s">
        <v>1302</v>
      </c>
      <c r="B14" s="279" t="s">
        <v>236</v>
      </c>
      <c r="C14" s="286" t="s">
        <v>237</v>
      </c>
      <c r="D14" s="235" t="s">
        <v>393</v>
      </c>
      <c r="E14" s="241" t="s">
        <v>531</v>
      </c>
      <c r="F14" s="275" t="s">
        <v>532</v>
      </c>
      <c r="G14" s="275" t="s">
        <v>533</v>
      </c>
      <c r="H14" s="243" t="s">
        <v>534</v>
      </c>
      <c r="I14" s="5"/>
      <c r="J14" s="185"/>
      <c r="K14" s="5" t="s">
        <v>535</v>
      </c>
      <c r="L14" s="5"/>
      <c r="M14" s="5" t="s">
        <v>166</v>
      </c>
      <c r="N14" s="101" t="s">
        <v>242</v>
      </c>
      <c r="O14" s="184" t="s">
        <v>536</v>
      </c>
      <c r="P14" s="204"/>
      <c r="Q14" s="5" t="s">
        <v>401</v>
      </c>
      <c r="R14" s="5" t="s">
        <v>525</v>
      </c>
      <c r="S14" s="5" t="s">
        <v>538</v>
      </c>
      <c r="T14" s="276" t="s">
        <v>539</v>
      </c>
      <c r="U14" s="276" t="s">
        <v>540</v>
      </c>
      <c r="V14" s="276" t="s">
        <v>541</v>
      </c>
      <c r="AA14" s="96">
        <f>IF(OR(J14="Fail",ISBLANK(J14)),INDEX('Issue Code Table'!C:C,MATCH(N:N,'Issue Code Table'!A:A,0)),IF(M14="Critical",6,IF(M14="Significant",5,IF(M14="Moderate",3,2))))</f>
        <v>5</v>
      </c>
    </row>
    <row r="15" spans="1:27" ht="123" customHeight="1" x14ac:dyDescent="0.35">
      <c r="A15" s="239" t="s">
        <v>1303</v>
      </c>
      <c r="B15" s="235" t="s">
        <v>543</v>
      </c>
      <c r="C15" s="242" t="s">
        <v>544</v>
      </c>
      <c r="D15" s="235" t="s">
        <v>393</v>
      </c>
      <c r="E15" s="241" t="s">
        <v>545</v>
      </c>
      <c r="F15" s="275" t="s">
        <v>1304</v>
      </c>
      <c r="G15" s="275" t="s">
        <v>1305</v>
      </c>
      <c r="H15" s="243" t="s">
        <v>548</v>
      </c>
      <c r="I15" s="5"/>
      <c r="J15" s="185"/>
      <c r="K15" s="5" t="s">
        <v>549</v>
      </c>
      <c r="L15" s="5"/>
      <c r="M15" s="5" t="s">
        <v>166</v>
      </c>
      <c r="N15" s="101" t="s">
        <v>550</v>
      </c>
      <c r="O15" s="184" t="s">
        <v>551</v>
      </c>
      <c r="P15" s="204"/>
      <c r="Q15" s="5" t="s">
        <v>401</v>
      </c>
      <c r="R15" s="5" t="s">
        <v>537</v>
      </c>
      <c r="S15" s="5" t="s">
        <v>553</v>
      </c>
      <c r="T15" s="276" t="s">
        <v>1306</v>
      </c>
      <c r="U15" s="276" t="s">
        <v>555</v>
      </c>
      <c r="V15" s="276" t="s">
        <v>556</v>
      </c>
      <c r="AA15" s="96">
        <f>IF(OR(J15="Fail",ISBLANK(J15)),INDEX('Issue Code Table'!C:C,MATCH(N:N,'Issue Code Table'!A:A,0)),IF(M15="Critical",6,IF(M15="Significant",5,IF(M15="Moderate",3,2))))</f>
        <v>5</v>
      </c>
    </row>
    <row r="16" spans="1:27" ht="141" customHeight="1" x14ac:dyDescent="0.35">
      <c r="A16" s="239" t="s">
        <v>1307</v>
      </c>
      <c r="B16" s="284" t="s">
        <v>391</v>
      </c>
      <c r="C16" s="285" t="s">
        <v>392</v>
      </c>
      <c r="D16" s="235" t="s">
        <v>393</v>
      </c>
      <c r="E16" s="241" t="s">
        <v>558</v>
      </c>
      <c r="F16" s="275" t="s">
        <v>559</v>
      </c>
      <c r="G16" s="275" t="s">
        <v>560</v>
      </c>
      <c r="H16" s="243" t="s">
        <v>561</v>
      </c>
      <c r="I16" s="5"/>
      <c r="J16" s="185"/>
      <c r="K16" s="5" t="s">
        <v>562</v>
      </c>
      <c r="L16" s="5"/>
      <c r="M16" s="5" t="s">
        <v>166</v>
      </c>
      <c r="N16" s="101" t="s">
        <v>550</v>
      </c>
      <c r="O16" s="184" t="s">
        <v>551</v>
      </c>
      <c r="P16" s="204"/>
      <c r="Q16" s="5" t="s">
        <v>401</v>
      </c>
      <c r="R16" s="5" t="s">
        <v>552</v>
      </c>
      <c r="S16" s="5" t="s">
        <v>564</v>
      </c>
      <c r="T16" s="276" t="s">
        <v>565</v>
      </c>
      <c r="U16" s="276" t="s">
        <v>566</v>
      </c>
      <c r="V16" s="276" t="s">
        <v>567</v>
      </c>
      <c r="AA16" s="96">
        <f>IF(OR(J16="Fail",ISBLANK(J16)),INDEX('Issue Code Table'!C:C,MATCH(N:N,'Issue Code Table'!A:A,0)),IF(M16="Critical",6,IF(M16="Significant",5,IF(M16="Moderate",3,2))))</f>
        <v>5</v>
      </c>
    </row>
    <row r="17" spans="1:27" ht="125" x14ac:dyDescent="0.35">
      <c r="A17" s="239" t="s">
        <v>1308</v>
      </c>
      <c r="B17" s="235" t="s">
        <v>569</v>
      </c>
      <c r="C17" s="242" t="s">
        <v>570</v>
      </c>
      <c r="D17" s="235" t="s">
        <v>393</v>
      </c>
      <c r="E17" s="241" t="s">
        <v>571</v>
      </c>
      <c r="F17" s="275" t="s">
        <v>572</v>
      </c>
      <c r="G17" s="275" t="s">
        <v>573</v>
      </c>
      <c r="H17" s="235" t="s">
        <v>574</v>
      </c>
      <c r="I17" s="5"/>
      <c r="J17" s="185"/>
      <c r="K17" s="5" t="s">
        <v>575</v>
      </c>
      <c r="L17" s="5"/>
      <c r="M17" s="5" t="s">
        <v>166</v>
      </c>
      <c r="N17" s="101" t="s">
        <v>440</v>
      </c>
      <c r="O17" s="184" t="s">
        <v>500</v>
      </c>
      <c r="P17" s="204"/>
      <c r="Q17" s="5" t="s">
        <v>401</v>
      </c>
      <c r="R17" s="5" t="s">
        <v>563</v>
      </c>
      <c r="S17" s="5" t="s">
        <v>577</v>
      </c>
      <c r="T17" s="276" t="s">
        <v>578</v>
      </c>
      <c r="U17" s="276" t="s">
        <v>579</v>
      </c>
      <c r="V17" s="276" t="s">
        <v>580</v>
      </c>
      <c r="AA17" s="96">
        <f>IF(OR(J17="Fail",ISBLANK(J17)),INDEX('Issue Code Table'!C:C,MATCH(N:N,'Issue Code Table'!A:A,0)),IF(M17="Critical",6,IF(M17="Significant",5,IF(M17="Moderate",3,2))))</f>
        <v>5</v>
      </c>
    </row>
    <row r="18" spans="1:27" ht="99.75" customHeight="1" x14ac:dyDescent="0.35">
      <c r="A18" s="239" t="s">
        <v>1309</v>
      </c>
      <c r="B18" s="279" t="s">
        <v>433</v>
      </c>
      <c r="C18" s="286" t="s">
        <v>434</v>
      </c>
      <c r="D18" s="235" t="s">
        <v>393</v>
      </c>
      <c r="E18" s="241" t="s">
        <v>582</v>
      </c>
      <c r="F18" s="275" t="s">
        <v>583</v>
      </c>
      <c r="G18" s="275" t="s">
        <v>1310</v>
      </c>
      <c r="H18" s="235" t="s">
        <v>585</v>
      </c>
      <c r="I18" s="5"/>
      <c r="J18" s="185"/>
      <c r="K18" s="5" t="s">
        <v>586</v>
      </c>
      <c r="L18" s="5"/>
      <c r="M18" s="5" t="s">
        <v>166</v>
      </c>
      <c r="N18" s="101" t="s">
        <v>587</v>
      </c>
      <c r="O18" s="184" t="s">
        <v>588</v>
      </c>
      <c r="P18" s="204"/>
      <c r="Q18" s="5" t="s">
        <v>401</v>
      </c>
      <c r="R18" s="5" t="s">
        <v>576</v>
      </c>
      <c r="S18" s="5" t="s">
        <v>590</v>
      </c>
      <c r="T18" s="276" t="s">
        <v>591</v>
      </c>
      <c r="U18" s="276" t="s">
        <v>592</v>
      </c>
      <c r="V18" s="276" t="s">
        <v>593</v>
      </c>
      <c r="AA18" s="96">
        <f>IF(OR(J18="Fail",ISBLANK(J18)),INDEX('Issue Code Table'!C:C,MATCH(N:N,'Issue Code Table'!A:A,0)),IF(M18="Critical",6,IF(M18="Significant",5,IF(M18="Moderate",3,2))))</f>
        <v>5</v>
      </c>
    </row>
    <row r="19" spans="1:27" ht="85.5" customHeight="1" x14ac:dyDescent="0.35">
      <c r="A19" s="239" t="s">
        <v>1311</v>
      </c>
      <c r="B19" s="279" t="s">
        <v>433</v>
      </c>
      <c r="C19" s="286" t="s">
        <v>434</v>
      </c>
      <c r="D19" s="235" t="s">
        <v>393</v>
      </c>
      <c r="E19" s="241" t="s">
        <v>595</v>
      </c>
      <c r="F19" s="275" t="s">
        <v>596</v>
      </c>
      <c r="G19" s="275" t="s">
        <v>1312</v>
      </c>
      <c r="H19" s="235" t="s">
        <v>598</v>
      </c>
      <c r="I19" s="5"/>
      <c r="J19" s="185"/>
      <c r="K19" s="5" t="s">
        <v>599</v>
      </c>
      <c r="L19" s="5"/>
      <c r="M19" s="185" t="s">
        <v>177</v>
      </c>
      <c r="N19" s="101" t="s">
        <v>315</v>
      </c>
      <c r="O19" s="184" t="s">
        <v>600</v>
      </c>
      <c r="P19" s="204"/>
      <c r="Q19" s="5" t="s">
        <v>401</v>
      </c>
      <c r="R19" s="5" t="s">
        <v>589</v>
      </c>
      <c r="S19" s="5" t="s">
        <v>602</v>
      </c>
      <c r="T19" s="276" t="s">
        <v>603</v>
      </c>
      <c r="U19" s="276" t="s">
        <v>604</v>
      </c>
      <c r="V19" s="276"/>
      <c r="AA19" s="96">
        <f>IF(OR(J19="Fail",ISBLANK(J19)),INDEX('Issue Code Table'!C:C,MATCH(N:N,'Issue Code Table'!A:A,0)),IF(M19="Critical",6,IF(M19="Significant",5,IF(M19="Moderate",3,2))))</f>
        <v>4</v>
      </c>
    </row>
    <row r="20" spans="1:27" ht="93" customHeight="1" x14ac:dyDescent="0.35">
      <c r="A20" s="239" t="s">
        <v>1313</v>
      </c>
      <c r="B20" s="235" t="s">
        <v>606</v>
      </c>
      <c r="C20" s="235" t="s">
        <v>607</v>
      </c>
      <c r="D20" s="235" t="s">
        <v>393</v>
      </c>
      <c r="E20" s="241" t="s">
        <v>608</v>
      </c>
      <c r="F20" s="275" t="s">
        <v>609</v>
      </c>
      <c r="G20" s="275" t="s">
        <v>610</v>
      </c>
      <c r="H20" s="243" t="s">
        <v>611</v>
      </c>
      <c r="I20" s="5"/>
      <c r="J20" s="185"/>
      <c r="K20" s="5" t="s">
        <v>612</v>
      </c>
      <c r="L20" s="5"/>
      <c r="M20" s="5" t="s">
        <v>177</v>
      </c>
      <c r="N20" s="101" t="s">
        <v>613</v>
      </c>
      <c r="O20" s="184" t="s">
        <v>614</v>
      </c>
      <c r="P20" s="204"/>
      <c r="Q20" s="5" t="s">
        <v>401</v>
      </c>
      <c r="R20" s="5" t="s">
        <v>601</v>
      </c>
      <c r="S20" s="5" t="s">
        <v>616</v>
      </c>
      <c r="T20" s="276" t="s">
        <v>617</v>
      </c>
      <c r="U20" s="276" t="s">
        <v>618</v>
      </c>
      <c r="V20" s="276"/>
      <c r="AA20" s="96">
        <f>IF(OR(J20="Fail",ISBLANK(J20)),INDEX('Issue Code Table'!C:C,MATCH(N:N,'Issue Code Table'!A:A,0)),IF(M20="Critical",6,IF(M20="Significant",5,IF(M20="Moderate",3,2))))</f>
        <v>5</v>
      </c>
    </row>
    <row r="21" spans="1:27" ht="91.5" customHeight="1" x14ac:dyDescent="0.35">
      <c r="A21" s="239" t="s">
        <v>1314</v>
      </c>
      <c r="B21" s="279" t="s">
        <v>236</v>
      </c>
      <c r="C21" s="286" t="s">
        <v>237</v>
      </c>
      <c r="D21" s="235" t="s">
        <v>393</v>
      </c>
      <c r="E21" s="241" t="s">
        <v>620</v>
      </c>
      <c r="F21" s="275" t="s">
        <v>621</v>
      </c>
      <c r="G21" s="275" t="s">
        <v>1315</v>
      </c>
      <c r="H21" s="235" t="s">
        <v>623</v>
      </c>
      <c r="I21" s="5"/>
      <c r="J21" s="185"/>
      <c r="K21" s="5" t="s">
        <v>624</v>
      </c>
      <c r="L21" s="5" t="s">
        <v>1316</v>
      </c>
      <c r="M21" s="5" t="s">
        <v>166</v>
      </c>
      <c r="N21" s="101" t="s">
        <v>242</v>
      </c>
      <c r="O21" s="184" t="s">
        <v>536</v>
      </c>
      <c r="P21" s="204"/>
      <c r="Q21" s="5" t="s">
        <v>625</v>
      </c>
      <c r="R21" s="5" t="s">
        <v>626</v>
      </c>
      <c r="S21" s="5" t="s">
        <v>627</v>
      </c>
      <c r="T21" s="276" t="s">
        <v>1317</v>
      </c>
      <c r="U21" s="276" t="s">
        <v>629</v>
      </c>
      <c r="V21" s="276" t="s">
        <v>630</v>
      </c>
      <c r="AA21" s="96">
        <f>IF(OR(J21="Fail",ISBLANK(J21)),INDEX('Issue Code Table'!C:C,MATCH(N:N,'Issue Code Table'!A:A,0)),IF(M21="Critical",6,IF(M21="Significant",5,IF(M21="Moderate",3,2))))</f>
        <v>5</v>
      </c>
    </row>
    <row r="22" spans="1:27" ht="126.75" customHeight="1" x14ac:dyDescent="0.35">
      <c r="A22" s="239" t="s">
        <v>1318</v>
      </c>
      <c r="B22" s="279" t="s">
        <v>236</v>
      </c>
      <c r="C22" s="286" t="s">
        <v>237</v>
      </c>
      <c r="D22" s="235" t="s">
        <v>393</v>
      </c>
      <c r="E22" s="241" t="s">
        <v>632</v>
      </c>
      <c r="F22" s="275" t="s">
        <v>1319</v>
      </c>
      <c r="G22" s="275" t="s">
        <v>1320</v>
      </c>
      <c r="H22" s="235" t="s">
        <v>635</v>
      </c>
      <c r="I22" s="287"/>
      <c r="J22" s="185"/>
      <c r="K22" s="5" t="s">
        <v>636</v>
      </c>
      <c r="L22" s="5" t="s">
        <v>637</v>
      </c>
      <c r="M22" s="5" t="s">
        <v>177</v>
      </c>
      <c r="N22" s="101" t="s">
        <v>638</v>
      </c>
      <c r="O22" s="184" t="s">
        <v>639</v>
      </c>
      <c r="P22" s="204"/>
      <c r="Q22" s="5" t="s">
        <v>625</v>
      </c>
      <c r="R22" s="5" t="s">
        <v>640</v>
      </c>
      <c r="S22" s="5" t="s">
        <v>641</v>
      </c>
      <c r="T22" s="276" t="s">
        <v>642</v>
      </c>
      <c r="U22" s="276" t="s">
        <v>643</v>
      </c>
      <c r="V22" s="276"/>
      <c r="AA22" s="96">
        <f>IF(OR(J22="Fail",ISBLANK(J22)),INDEX('Issue Code Table'!C:C,MATCH(N:N,'Issue Code Table'!A:A,0)),IF(M22="Critical",6,IF(M22="Significant",5,IF(M22="Moderate",3,2))))</f>
        <v>1</v>
      </c>
    </row>
    <row r="23" spans="1:27" ht="123" customHeight="1" x14ac:dyDescent="0.35">
      <c r="A23" s="239" t="s">
        <v>1321</v>
      </c>
      <c r="B23" s="284" t="s">
        <v>202</v>
      </c>
      <c r="C23" s="285" t="s">
        <v>483</v>
      </c>
      <c r="D23" s="235" t="s">
        <v>393</v>
      </c>
      <c r="E23" s="241" t="s">
        <v>645</v>
      </c>
      <c r="F23" s="275" t="s">
        <v>646</v>
      </c>
      <c r="G23" s="275" t="s">
        <v>647</v>
      </c>
      <c r="H23" s="235" t="s">
        <v>648</v>
      </c>
      <c r="I23" s="287"/>
      <c r="J23" s="185"/>
      <c r="K23" s="5" t="s">
        <v>649</v>
      </c>
      <c r="L23" s="5" t="s">
        <v>650</v>
      </c>
      <c r="M23" s="5" t="s">
        <v>166</v>
      </c>
      <c r="N23" s="101" t="s">
        <v>224</v>
      </c>
      <c r="O23" s="184" t="s">
        <v>651</v>
      </c>
      <c r="P23" s="204"/>
      <c r="Q23" s="5" t="s">
        <v>625</v>
      </c>
      <c r="R23" s="5" t="s">
        <v>652</v>
      </c>
      <c r="S23" s="5" t="s">
        <v>653</v>
      </c>
      <c r="T23" s="276" t="s">
        <v>654</v>
      </c>
      <c r="U23" s="276" t="s">
        <v>655</v>
      </c>
      <c r="V23" s="276" t="s">
        <v>656</v>
      </c>
      <c r="AA23" s="96">
        <f>IF(OR(J23="Fail",ISBLANK(J23)),INDEX('Issue Code Table'!C:C,MATCH(N:N,'Issue Code Table'!A:A,0)),IF(M23="Critical",6,IF(M23="Significant",5,IF(M23="Moderate",3,2))))</f>
        <v>5</v>
      </c>
    </row>
    <row r="24" spans="1:27" ht="93" customHeight="1" x14ac:dyDescent="0.35">
      <c r="A24" s="239" t="s">
        <v>1322</v>
      </c>
      <c r="B24" s="284" t="s">
        <v>202</v>
      </c>
      <c r="C24" s="285" t="s">
        <v>483</v>
      </c>
      <c r="D24" s="235" t="s">
        <v>393</v>
      </c>
      <c r="E24" s="241" t="s">
        <v>658</v>
      </c>
      <c r="F24" s="275" t="s">
        <v>659</v>
      </c>
      <c r="G24" s="275" t="s">
        <v>1323</v>
      </c>
      <c r="H24" s="235" t="s">
        <v>661</v>
      </c>
      <c r="I24" s="287"/>
      <c r="J24" s="185"/>
      <c r="K24" s="5" t="s">
        <v>662</v>
      </c>
      <c r="L24" s="5" t="s">
        <v>663</v>
      </c>
      <c r="M24" s="5" t="s">
        <v>177</v>
      </c>
      <c r="N24" s="101" t="s">
        <v>232</v>
      </c>
      <c r="O24" s="184" t="s">
        <v>664</v>
      </c>
      <c r="P24" s="204"/>
      <c r="Q24" s="5" t="s">
        <v>625</v>
      </c>
      <c r="R24" s="5" t="s">
        <v>665</v>
      </c>
      <c r="S24" s="5" t="s">
        <v>666</v>
      </c>
      <c r="T24" s="276" t="s">
        <v>1324</v>
      </c>
      <c r="U24" s="276" t="s">
        <v>668</v>
      </c>
      <c r="V24" s="276"/>
      <c r="AA24" s="96">
        <f>IF(OR(J24="Fail",ISBLANK(J24)),INDEX('Issue Code Table'!C:C,MATCH(N:N,'Issue Code Table'!A:A,0)),IF(M24="Critical",6,IF(M24="Significant",5,IF(M24="Moderate",3,2))))</f>
        <v>3</v>
      </c>
    </row>
    <row r="25" spans="1:27" ht="107.25" customHeight="1" x14ac:dyDescent="0.35">
      <c r="A25" s="239" t="s">
        <v>1325</v>
      </c>
      <c r="B25" s="284" t="s">
        <v>202</v>
      </c>
      <c r="C25" s="285" t="s">
        <v>483</v>
      </c>
      <c r="D25" s="235" t="s">
        <v>393</v>
      </c>
      <c r="E25" s="241" t="s">
        <v>670</v>
      </c>
      <c r="F25" s="275" t="s">
        <v>671</v>
      </c>
      <c r="G25" s="275" t="s">
        <v>672</v>
      </c>
      <c r="H25" s="235" t="s">
        <v>673</v>
      </c>
      <c r="I25" s="287"/>
      <c r="J25" s="185"/>
      <c r="K25" s="5" t="s">
        <v>674</v>
      </c>
      <c r="L25" s="281"/>
      <c r="M25" s="288" t="s">
        <v>177</v>
      </c>
      <c r="N25" s="289" t="s">
        <v>232</v>
      </c>
      <c r="O25" s="289" t="s">
        <v>664</v>
      </c>
      <c r="P25" s="204"/>
      <c r="Q25" s="5" t="s">
        <v>625</v>
      </c>
      <c r="R25" s="5" t="s">
        <v>675</v>
      </c>
      <c r="S25" s="5" t="s">
        <v>676</v>
      </c>
      <c r="T25" s="276" t="s">
        <v>1326</v>
      </c>
      <c r="U25" s="276" t="s">
        <v>678</v>
      </c>
      <c r="V25" s="276"/>
      <c r="AA25" s="96">
        <f>IF(OR(J25="Fail",ISBLANK(J25)),INDEX('Issue Code Table'!C:C,MATCH(N:N,'Issue Code Table'!A:A,0)),IF(M25="Critical",6,IF(M25="Significant",5,IF(M25="Moderate",3,2))))</f>
        <v>3</v>
      </c>
    </row>
    <row r="26" spans="1:27" ht="96" customHeight="1" x14ac:dyDescent="0.35">
      <c r="A26" s="239" t="s">
        <v>1327</v>
      </c>
      <c r="B26" s="284" t="s">
        <v>202</v>
      </c>
      <c r="C26" s="285" t="s">
        <v>483</v>
      </c>
      <c r="D26" s="235" t="s">
        <v>393</v>
      </c>
      <c r="E26" s="241" t="s">
        <v>680</v>
      </c>
      <c r="F26" s="275" t="s">
        <v>1328</v>
      </c>
      <c r="G26" s="275" t="s">
        <v>1329</v>
      </c>
      <c r="H26" s="235" t="s">
        <v>683</v>
      </c>
      <c r="I26" s="5"/>
      <c r="J26" s="185"/>
      <c r="K26" s="5" t="s">
        <v>684</v>
      </c>
      <c r="L26" s="119" t="s">
        <v>1330</v>
      </c>
      <c r="M26" s="5" t="s">
        <v>166</v>
      </c>
      <c r="N26" s="101" t="s">
        <v>224</v>
      </c>
      <c r="O26" s="184" t="s">
        <v>651</v>
      </c>
      <c r="P26" s="204"/>
      <c r="Q26" s="5" t="s">
        <v>625</v>
      </c>
      <c r="R26" s="5" t="s">
        <v>686</v>
      </c>
      <c r="S26" s="5" t="s">
        <v>687</v>
      </c>
      <c r="T26" s="276" t="s">
        <v>688</v>
      </c>
      <c r="U26" s="276" t="s">
        <v>689</v>
      </c>
      <c r="V26" s="276" t="s">
        <v>690</v>
      </c>
      <c r="AA26" s="96">
        <f>IF(OR(J26="Fail",ISBLANK(J26)),INDEX('Issue Code Table'!C:C,MATCH(N:N,'Issue Code Table'!A:A,0)),IF(M26="Critical",6,IF(M26="Significant",5,IF(M26="Moderate",3,2))))</f>
        <v>5</v>
      </c>
    </row>
    <row r="27" spans="1:27" ht="120" customHeight="1" x14ac:dyDescent="0.35">
      <c r="A27" s="239" t="s">
        <v>1331</v>
      </c>
      <c r="B27" s="284" t="s">
        <v>202</v>
      </c>
      <c r="C27" s="285" t="s">
        <v>483</v>
      </c>
      <c r="D27" s="235" t="s">
        <v>393</v>
      </c>
      <c r="E27" s="241" t="s">
        <v>692</v>
      </c>
      <c r="F27" s="275" t="s">
        <v>693</v>
      </c>
      <c r="G27" s="275" t="s">
        <v>1332</v>
      </c>
      <c r="H27" s="235" t="s">
        <v>695</v>
      </c>
      <c r="I27" s="287"/>
      <c r="J27" s="185"/>
      <c r="K27" s="5" t="s">
        <v>696</v>
      </c>
      <c r="L27" s="5" t="s">
        <v>207</v>
      </c>
      <c r="M27" s="5" t="s">
        <v>177</v>
      </c>
      <c r="N27" s="101" t="s">
        <v>216</v>
      </c>
      <c r="O27" s="184" t="s">
        <v>697</v>
      </c>
      <c r="P27" s="204"/>
      <c r="Q27" s="5" t="s">
        <v>625</v>
      </c>
      <c r="R27" s="5" t="s">
        <v>698</v>
      </c>
      <c r="S27" s="5" t="s">
        <v>1333</v>
      </c>
      <c r="T27" s="276" t="s">
        <v>700</v>
      </c>
      <c r="U27" s="276" t="s">
        <v>701</v>
      </c>
      <c r="V27" s="276"/>
      <c r="AA27" s="96">
        <f>IF(OR(J27="Fail",ISBLANK(J27)),INDEX('Issue Code Table'!C:C,MATCH(N:N,'Issue Code Table'!A:A,0)),IF(M27="Critical",6,IF(M27="Significant",5,IF(M27="Moderate",3,2))))</f>
        <v>4</v>
      </c>
    </row>
    <row r="28" spans="1:27" ht="126" customHeight="1" x14ac:dyDescent="0.35">
      <c r="A28" s="239" t="s">
        <v>1334</v>
      </c>
      <c r="B28" s="284" t="s">
        <v>703</v>
      </c>
      <c r="C28" s="285" t="s">
        <v>704</v>
      </c>
      <c r="D28" s="235" t="s">
        <v>393</v>
      </c>
      <c r="E28" s="290" t="s">
        <v>705</v>
      </c>
      <c r="F28" s="275" t="s">
        <v>1335</v>
      </c>
      <c r="G28" s="275" t="s">
        <v>707</v>
      </c>
      <c r="H28" s="235" t="s">
        <v>708</v>
      </c>
      <c r="I28" s="5"/>
      <c r="J28" s="185"/>
      <c r="K28" s="5" t="s">
        <v>709</v>
      </c>
      <c r="L28" s="5"/>
      <c r="M28" s="5" t="s">
        <v>177</v>
      </c>
      <c r="N28" s="101" t="s">
        <v>710</v>
      </c>
      <c r="O28" s="184" t="s">
        <v>711</v>
      </c>
      <c r="P28" s="204"/>
      <c r="Q28" s="5" t="s">
        <v>625</v>
      </c>
      <c r="R28" s="5" t="s">
        <v>712</v>
      </c>
      <c r="S28" s="276" t="s">
        <v>713</v>
      </c>
      <c r="T28" s="276" t="s">
        <v>714</v>
      </c>
      <c r="U28" s="276" t="s">
        <v>715</v>
      </c>
      <c r="V28" s="276"/>
      <c r="AA28" s="96">
        <f>IF(OR(J28="Fail",ISBLANK(J28)),INDEX('Issue Code Table'!C:C,MATCH(N:N,'Issue Code Table'!A:A,0)),IF(M28="Critical",6,IF(M28="Significant",5,IF(M28="Moderate",3,2))))</f>
        <v>4</v>
      </c>
    </row>
    <row r="29" spans="1:27" ht="95.25" customHeight="1" x14ac:dyDescent="0.35">
      <c r="A29" s="239" t="s">
        <v>1336</v>
      </c>
      <c r="B29" s="284" t="s">
        <v>337</v>
      </c>
      <c r="C29" s="285" t="s">
        <v>338</v>
      </c>
      <c r="D29" s="235" t="s">
        <v>393</v>
      </c>
      <c r="E29" s="241" t="s">
        <v>717</v>
      </c>
      <c r="F29" s="275" t="s">
        <v>718</v>
      </c>
      <c r="G29" s="275" t="s">
        <v>1337</v>
      </c>
      <c r="H29" s="235" t="s">
        <v>720</v>
      </c>
      <c r="I29" s="287"/>
      <c r="J29" s="185"/>
      <c r="K29" s="5" t="s">
        <v>721</v>
      </c>
      <c r="L29" s="5"/>
      <c r="M29" s="288" t="s">
        <v>177</v>
      </c>
      <c r="N29" s="289" t="s">
        <v>722</v>
      </c>
      <c r="O29" s="289" t="s">
        <v>723</v>
      </c>
      <c r="P29" s="204"/>
      <c r="Q29" s="5" t="s">
        <v>625</v>
      </c>
      <c r="R29" s="5" t="s">
        <v>724</v>
      </c>
      <c r="S29" s="5" t="s">
        <v>725</v>
      </c>
      <c r="T29" s="276" t="s">
        <v>1338</v>
      </c>
      <c r="U29" s="276" t="s">
        <v>727</v>
      </c>
      <c r="V29" s="276"/>
      <c r="AA29" s="96">
        <f>IF(OR(J29="Fail",ISBLANK(J29)),INDEX('Issue Code Table'!C:C,MATCH(N:N,'Issue Code Table'!A:A,0)),IF(M29="Critical",6,IF(M29="Significant",5,IF(M29="Moderate",3,2))))</f>
        <v>5</v>
      </c>
    </row>
    <row r="30" spans="1:27" ht="98.25" customHeight="1" x14ac:dyDescent="0.35">
      <c r="A30" s="239" t="s">
        <v>1339</v>
      </c>
      <c r="B30" s="284" t="s">
        <v>202</v>
      </c>
      <c r="C30" s="285" t="s">
        <v>483</v>
      </c>
      <c r="D30" s="235" t="s">
        <v>393</v>
      </c>
      <c r="E30" s="241" t="s">
        <v>729</v>
      </c>
      <c r="F30" s="275" t="s">
        <v>730</v>
      </c>
      <c r="G30" s="275" t="s">
        <v>1340</v>
      </c>
      <c r="H30" s="235" t="s">
        <v>732</v>
      </c>
      <c r="I30" s="5"/>
      <c r="J30" s="185"/>
      <c r="K30" s="5" t="s">
        <v>733</v>
      </c>
      <c r="L30" s="5"/>
      <c r="M30" s="5" t="s">
        <v>166</v>
      </c>
      <c r="N30" s="101" t="s">
        <v>734</v>
      </c>
      <c r="O30" s="184" t="s">
        <v>735</v>
      </c>
      <c r="P30" s="204"/>
      <c r="Q30" s="5" t="s">
        <v>736</v>
      </c>
      <c r="R30" s="5" t="s">
        <v>737</v>
      </c>
      <c r="S30" s="5" t="s">
        <v>738</v>
      </c>
      <c r="T30" s="276" t="s">
        <v>1341</v>
      </c>
      <c r="U30" s="276" t="s">
        <v>740</v>
      </c>
      <c r="V30" s="276" t="s">
        <v>741</v>
      </c>
      <c r="AA30" s="96">
        <f>IF(OR(J30="Fail",ISBLANK(J30)),INDEX('Issue Code Table'!C:C,MATCH(N:N,'Issue Code Table'!A:A,0)),IF(M30="Critical",6,IF(M30="Significant",5,IF(M30="Moderate",3,2))))</f>
        <v>7</v>
      </c>
    </row>
    <row r="31" spans="1:27" ht="104.25" customHeight="1" x14ac:dyDescent="0.35">
      <c r="A31" s="239" t="s">
        <v>1342</v>
      </c>
      <c r="B31" s="235" t="s">
        <v>569</v>
      </c>
      <c r="C31" s="242" t="s">
        <v>570</v>
      </c>
      <c r="D31" s="235" t="s">
        <v>393</v>
      </c>
      <c r="E31" s="241" t="s">
        <v>743</v>
      </c>
      <c r="F31" s="275" t="s">
        <v>744</v>
      </c>
      <c r="G31" s="275" t="s">
        <v>745</v>
      </c>
      <c r="H31" s="235" t="s">
        <v>732</v>
      </c>
      <c r="I31" s="5"/>
      <c r="J31" s="185"/>
      <c r="K31" s="5" t="s">
        <v>746</v>
      </c>
      <c r="L31" s="5"/>
      <c r="M31" s="5" t="s">
        <v>177</v>
      </c>
      <c r="N31" s="101" t="s">
        <v>747</v>
      </c>
      <c r="O31" s="184" t="s">
        <v>748</v>
      </c>
      <c r="P31" s="204"/>
      <c r="Q31" s="5" t="s">
        <v>736</v>
      </c>
      <c r="R31" s="5" t="s">
        <v>749</v>
      </c>
      <c r="S31" s="5" t="s">
        <v>750</v>
      </c>
      <c r="T31" s="276" t="s">
        <v>1343</v>
      </c>
      <c r="U31" s="276" t="s">
        <v>752</v>
      </c>
      <c r="V31" s="276"/>
      <c r="AA31" s="96">
        <f>IF(OR(J31="Fail",ISBLANK(J31)),INDEX('Issue Code Table'!C:C,MATCH(N:N,'Issue Code Table'!A:A,0)),IF(M31="Critical",6,IF(M31="Significant",5,IF(M31="Moderate",3,2))))</f>
        <v>6</v>
      </c>
    </row>
    <row r="32" spans="1:27" ht="87" customHeight="1" x14ac:dyDescent="0.35">
      <c r="A32" s="239" t="s">
        <v>1344</v>
      </c>
      <c r="B32" s="279" t="s">
        <v>161</v>
      </c>
      <c r="C32" s="286" t="s">
        <v>162</v>
      </c>
      <c r="D32" s="235" t="s">
        <v>393</v>
      </c>
      <c r="E32" s="241" t="s">
        <v>754</v>
      </c>
      <c r="F32" s="275" t="s">
        <v>755</v>
      </c>
      <c r="G32" s="275" t="s">
        <v>756</v>
      </c>
      <c r="H32" s="235" t="s">
        <v>732</v>
      </c>
      <c r="I32" s="5"/>
      <c r="J32" s="185"/>
      <c r="K32" s="5" t="s">
        <v>757</v>
      </c>
      <c r="L32" s="5"/>
      <c r="M32" s="5" t="s">
        <v>166</v>
      </c>
      <c r="N32" s="101" t="s">
        <v>252</v>
      </c>
      <c r="O32" s="184" t="s">
        <v>758</v>
      </c>
      <c r="P32" s="204"/>
      <c r="Q32" s="5" t="s">
        <v>736</v>
      </c>
      <c r="R32" s="5" t="s">
        <v>759</v>
      </c>
      <c r="S32" s="5" t="s">
        <v>760</v>
      </c>
      <c r="T32" s="276" t="s">
        <v>761</v>
      </c>
      <c r="U32" s="276" t="s">
        <v>762</v>
      </c>
      <c r="V32" s="276" t="s">
        <v>763</v>
      </c>
      <c r="AA32" s="96">
        <f>IF(OR(J32="Fail",ISBLANK(J32)),INDEX('Issue Code Table'!C:C,MATCH(N:N,'Issue Code Table'!A:A,0)),IF(M32="Critical",6,IF(M32="Significant",5,IF(M32="Moderate",3,2))))</f>
        <v>5</v>
      </c>
    </row>
    <row r="33" spans="1:27" ht="110.25" customHeight="1" x14ac:dyDescent="0.35">
      <c r="A33" s="239" t="s">
        <v>1345</v>
      </c>
      <c r="B33" s="279" t="s">
        <v>433</v>
      </c>
      <c r="C33" s="286" t="s">
        <v>434</v>
      </c>
      <c r="D33" s="235" t="s">
        <v>393</v>
      </c>
      <c r="E33" s="241" t="s">
        <v>765</v>
      </c>
      <c r="F33" s="275" t="s">
        <v>766</v>
      </c>
      <c r="G33" s="275" t="s">
        <v>767</v>
      </c>
      <c r="H33" s="235" t="s">
        <v>732</v>
      </c>
      <c r="I33" s="5"/>
      <c r="J33" s="185"/>
      <c r="K33" s="5" t="s">
        <v>768</v>
      </c>
      <c r="L33" s="5"/>
      <c r="M33" s="5" t="s">
        <v>166</v>
      </c>
      <c r="N33" s="101" t="s">
        <v>252</v>
      </c>
      <c r="O33" s="184" t="s">
        <v>758</v>
      </c>
      <c r="P33" s="204"/>
      <c r="Q33" s="5" t="s">
        <v>736</v>
      </c>
      <c r="R33" s="205" t="s">
        <v>769</v>
      </c>
      <c r="S33" s="5" t="s">
        <v>770</v>
      </c>
      <c r="T33" s="276" t="s">
        <v>771</v>
      </c>
      <c r="U33" s="276" t="s">
        <v>772</v>
      </c>
      <c r="V33" s="276" t="s">
        <v>773</v>
      </c>
      <c r="AA33" s="96">
        <f>IF(OR(J33="Fail",ISBLANK(J33)),INDEX('Issue Code Table'!C:C,MATCH(N:N,'Issue Code Table'!A:A,0)),IF(M33="Critical",6,IF(M33="Significant",5,IF(M33="Moderate",3,2))))</f>
        <v>5</v>
      </c>
    </row>
    <row r="34" spans="1:27" ht="109.5" customHeight="1" x14ac:dyDescent="0.35">
      <c r="A34" s="239" t="s">
        <v>1346</v>
      </c>
      <c r="B34" s="235" t="s">
        <v>569</v>
      </c>
      <c r="C34" s="242" t="s">
        <v>570</v>
      </c>
      <c r="D34" s="235" t="s">
        <v>393</v>
      </c>
      <c r="E34" s="241" t="s">
        <v>775</v>
      </c>
      <c r="F34" s="275" t="s">
        <v>776</v>
      </c>
      <c r="G34" s="275" t="s">
        <v>777</v>
      </c>
      <c r="H34" s="238" t="s">
        <v>732</v>
      </c>
      <c r="I34" s="5"/>
      <c r="J34" s="185"/>
      <c r="K34" s="5" t="s">
        <v>778</v>
      </c>
      <c r="L34" s="5"/>
      <c r="M34" s="5" t="s">
        <v>166</v>
      </c>
      <c r="N34" s="101" t="s">
        <v>440</v>
      </c>
      <c r="O34" s="184" t="s">
        <v>500</v>
      </c>
      <c r="P34" s="204"/>
      <c r="Q34" s="5" t="s">
        <v>736</v>
      </c>
      <c r="R34" s="5" t="s">
        <v>779</v>
      </c>
      <c r="S34" s="5" t="s">
        <v>780</v>
      </c>
      <c r="T34" s="276" t="s">
        <v>1347</v>
      </c>
      <c r="U34" s="276" t="s">
        <v>782</v>
      </c>
      <c r="V34" s="276" t="s">
        <v>783</v>
      </c>
      <c r="AA34" s="96">
        <f>IF(OR(J34="Fail",ISBLANK(J34)),INDEX('Issue Code Table'!C:C,MATCH(N:N,'Issue Code Table'!A:A,0)),IF(M34="Critical",6,IF(M34="Significant",5,IF(M34="Moderate",3,2))))</f>
        <v>5</v>
      </c>
    </row>
    <row r="35" spans="1:27" ht="87" customHeight="1" x14ac:dyDescent="0.35">
      <c r="A35" s="239" t="s">
        <v>1348</v>
      </c>
      <c r="B35" s="279" t="s">
        <v>247</v>
      </c>
      <c r="C35" s="286" t="s">
        <v>248</v>
      </c>
      <c r="D35" s="235" t="s">
        <v>393</v>
      </c>
      <c r="E35" s="241" t="s">
        <v>785</v>
      </c>
      <c r="F35" s="275" t="s">
        <v>786</v>
      </c>
      <c r="G35" s="275" t="s">
        <v>787</v>
      </c>
      <c r="H35" s="238" t="s">
        <v>732</v>
      </c>
      <c r="I35" s="5"/>
      <c r="J35" s="185"/>
      <c r="K35" s="5" t="s">
        <v>788</v>
      </c>
      <c r="L35" s="5"/>
      <c r="M35" s="5" t="s">
        <v>166</v>
      </c>
      <c r="N35" s="101" t="s">
        <v>252</v>
      </c>
      <c r="O35" s="184" t="s">
        <v>758</v>
      </c>
      <c r="P35" s="204"/>
      <c r="Q35" s="5" t="s">
        <v>736</v>
      </c>
      <c r="R35" s="205" t="s">
        <v>789</v>
      </c>
      <c r="S35" s="5" t="s">
        <v>790</v>
      </c>
      <c r="T35" s="276" t="s">
        <v>791</v>
      </c>
      <c r="U35" s="276" t="s">
        <v>792</v>
      </c>
      <c r="V35" s="276" t="s">
        <v>793</v>
      </c>
      <c r="AA35" s="96">
        <f>IF(OR(J35="Fail",ISBLANK(J35)),INDEX('Issue Code Table'!C:C,MATCH(N:N,'Issue Code Table'!A:A,0)),IF(M35="Critical",6,IF(M35="Significant",5,IF(M35="Moderate",3,2))))</f>
        <v>5</v>
      </c>
    </row>
    <row r="36" spans="1:27" ht="111" customHeight="1" x14ac:dyDescent="0.35">
      <c r="A36" s="239" t="s">
        <v>1349</v>
      </c>
      <c r="B36" s="279" t="s">
        <v>433</v>
      </c>
      <c r="C36" s="286" t="s">
        <v>434</v>
      </c>
      <c r="D36" s="235" t="s">
        <v>393</v>
      </c>
      <c r="E36" s="241" t="s">
        <v>795</v>
      </c>
      <c r="F36" s="275" t="s">
        <v>796</v>
      </c>
      <c r="G36" s="275" t="s">
        <v>797</v>
      </c>
      <c r="H36" s="238" t="s">
        <v>732</v>
      </c>
      <c r="I36" s="5"/>
      <c r="J36" s="185"/>
      <c r="K36" s="5" t="s">
        <v>798</v>
      </c>
      <c r="L36" s="5"/>
      <c r="M36" s="5" t="s">
        <v>166</v>
      </c>
      <c r="N36" s="101" t="s">
        <v>252</v>
      </c>
      <c r="O36" s="184" t="s">
        <v>758</v>
      </c>
      <c r="P36" s="204"/>
      <c r="Q36" s="5" t="s">
        <v>799</v>
      </c>
      <c r="R36" s="205" t="s">
        <v>800</v>
      </c>
      <c r="S36" s="5" t="s">
        <v>801</v>
      </c>
      <c r="T36" s="276" t="s">
        <v>802</v>
      </c>
      <c r="U36" s="276" t="s">
        <v>803</v>
      </c>
      <c r="V36" s="276" t="s">
        <v>804</v>
      </c>
      <c r="AA36" s="96">
        <f>IF(OR(J36="Fail",ISBLANK(J36)),INDEX('Issue Code Table'!C:C,MATCH(N:N,'Issue Code Table'!A:A,0)),IF(M36="Critical",6,IF(M36="Significant",5,IF(M36="Moderate",3,2))))</f>
        <v>5</v>
      </c>
    </row>
    <row r="37" spans="1:27" ht="130.5" customHeight="1" x14ac:dyDescent="0.35">
      <c r="A37" s="239" t="s">
        <v>1350</v>
      </c>
      <c r="B37" s="279" t="s">
        <v>433</v>
      </c>
      <c r="C37" s="286" t="s">
        <v>434</v>
      </c>
      <c r="D37" s="235" t="s">
        <v>393</v>
      </c>
      <c r="E37" s="241" t="s">
        <v>806</v>
      </c>
      <c r="F37" s="275" t="s">
        <v>807</v>
      </c>
      <c r="G37" s="275" t="s">
        <v>808</v>
      </c>
      <c r="H37" s="238" t="s">
        <v>732</v>
      </c>
      <c r="I37" s="5"/>
      <c r="J37" s="185"/>
      <c r="K37" s="5" t="s">
        <v>809</v>
      </c>
      <c r="L37" s="5"/>
      <c r="M37" s="5" t="s">
        <v>166</v>
      </c>
      <c r="N37" s="101" t="s">
        <v>252</v>
      </c>
      <c r="O37" s="184" t="s">
        <v>758</v>
      </c>
      <c r="P37" s="204"/>
      <c r="Q37" s="5" t="s">
        <v>799</v>
      </c>
      <c r="R37" s="205" t="s">
        <v>810</v>
      </c>
      <c r="S37" s="5" t="s">
        <v>811</v>
      </c>
      <c r="T37" s="276" t="s">
        <v>812</v>
      </c>
      <c r="U37" s="276" t="s">
        <v>813</v>
      </c>
      <c r="V37" s="276" t="s">
        <v>814</v>
      </c>
      <c r="AA37" s="96">
        <f>IF(OR(J37="Fail",ISBLANK(J37)),INDEX('Issue Code Table'!C:C,MATCH(N:N,'Issue Code Table'!A:A,0)),IF(M37="Critical",6,IF(M37="Significant",5,IF(M37="Moderate",3,2))))</f>
        <v>5</v>
      </c>
    </row>
    <row r="38" spans="1:27" ht="121.5" customHeight="1" x14ac:dyDescent="0.35">
      <c r="A38" s="239" t="s">
        <v>1351</v>
      </c>
      <c r="B38" s="279" t="s">
        <v>433</v>
      </c>
      <c r="C38" s="286" t="s">
        <v>434</v>
      </c>
      <c r="D38" s="235" t="s">
        <v>393</v>
      </c>
      <c r="E38" s="241" t="s">
        <v>816</v>
      </c>
      <c r="F38" s="275" t="s">
        <v>817</v>
      </c>
      <c r="G38" s="275" t="s">
        <v>818</v>
      </c>
      <c r="H38" s="238" t="s">
        <v>732</v>
      </c>
      <c r="I38" s="5"/>
      <c r="J38" s="185"/>
      <c r="K38" s="5" t="s">
        <v>819</v>
      </c>
      <c r="L38" s="5"/>
      <c r="M38" s="5" t="s">
        <v>166</v>
      </c>
      <c r="N38" s="101" t="s">
        <v>252</v>
      </c>
      <c r="O38" s="184" t="s">
        <v>758</v>
      </c>
      <c r="P38" s="204"/>
      <c r="Q38" s="5" t="s">
        <v>799</v>
      </c>
      <c r="R38" s="205" t="s">
        <v>820</v>
      </c>
      <c r="S38" s="5" t="s">
        <v>821</v>
      </c>
      <c r="T38" s="276" t="s">
        <v>822</v>
      </c>
      <c r="U38" s="276" t="s">
        <v>823</v>
      </c>
      <c r="V38" s="276" t="s">
        <v>824</v>
      </c>
      <c r="AA38" s="96">
        <f>IF(OR(J38="Fail",ISBLANK(J38)),INDEX('Issue Code Table'!C:C,MATCH(N:N,'Issue Code Table'!A:A,0)),IF(M38="Critical",6,IF(M38="Significant",5,IF(M38="Moderate",3,2))))</f>
        <v>5</v>
      </c>
    </row>
    <row r="39" spans="1:27" ht="135" customHeight="1" x14ac:dyDescent="0.35">
      <c r="A39" s="239" t="s">
        <v>1352</v>
      </c>
      <c r="B39" s="279" t="s">
        <v>433</v>
      </c>
      <c r="C39" s="286" t="s">
        <v>434</v>
      </c>
      <c r="D39" s="235" t="s">
        <v>393</v>
      </c>
      <c r="E39" s="241" t="s">
        <v>826</v>
      </c>
      <c r="F39" s="275" t="s">
        <v>827</v>
      </c>
      <c r="G39" s="275" t="s">
        <v>828</v>
      </c>
      <c r="H39" s="238" t="s">
        <v>732</v>
      </c>
      <c r="I39" s="5"/>
      <c r="J39" s="185"/>
      <c r="K39" s="5" t="s">
        <v>829</v>
      </c>
      <c r="L39" s="5"/>
      <c r="M39" s="5" t="s">
        <v>166</v>
      </c>
      <c r="N39" s="101" t="s">
        <v>252</v>
      </c>
      <c r="O39" s="184" t="s">
        <v>758</v>
      </c>
      <c r="P39" s="204"/>
      <c r="Q39" s="5" t="s">
        <v>799</v>
      </c>
      <c r="R39" s="205" t="s">
        <v>830</v>
      </c>
      <c r="S39" s="5" t="s">
        <v>831</v>
      </c>
      <c r="T39" s="276" t="s">
        <v>832</v>
      </c>
      <c r="U39" s="276" t="s">
        <v>833</v>
      </c>
      <c r="V39" s="276" t="s">
        <v>834</v>
      </c>
      <c r="AA39" s="96">
        <f>IF(OR(J39="Fail",ISBLANK(J39)),INDEX('Issue Code Table'!C:C,MATCH(N:N,'Issue Code Table'!A:A,0)),IF(M39="Critical",6,IF(M39="Significant",5,IF(M39="Moderate",3,2))))</f>
        <v>5</v>
      </c>
    </row>
    <row r="40" spans="1:27" ht="114" customHeight="1" x14ac:dyDescent="0.35">
      <c r="A40" s="239" t="s">
        <v>1353</v>
      </c>
      <c r="B40" s="279" t="s">
        <v>433</v>
      </c>
      <c r="C40" s="286" t="s">
        <v>434</v>
      </c>
      <c r="D40" s="235" t="s">
        <v>393</v>
      </c>
      <c r="E40" s="241" t="s">
        <v>836</v>
      </c>
      <c r="F40" s="275" t="s">
        <v>837</v>
      </c>
      <c r="G40" s="275" t="s">
        <v>838</v>
      </c>
      <c r="H40" s="238" t="s">
        <v>732</v>
      </c>
      <c r="I40" s="5"/>
      <c r="J40" s="185"/>
      <c r="K40" s="5" t="s">
        <v>839</v>
      </c>
      <c r="L40" s="5"/>
      <c r="M40" s="5" t="s">
        <v>166</v>
      </c>
      <c r="N40" s="101" t="s">
        <v>252</v>
      </c>
      <c r="O40" s="184" t="s">
        <v>758</v>
      </c>
      <c r="P40" s="204"/>
      <c r="Q40" s="5" t="s">
        <v>799</v>
      </c>
      <c r="R40" s="205" t="s">
        <v>840</v>
      </c>
      <c r="S40" s="5" t="s">
        <v>841</v>
      </c>
      <c r="T40" s="276" t="s">
        <v>842</v>
      </c>
      <c r="U40" s="276" t="s">
        <v>843</v>
      </c>
      <c r="V40" s="276" t="s">
        <v>844</v>
      </c>
      <c r="AA40" s="96">
        <f>IF(OR(J40="Fail",ISBLANK(J40)),INDEX('Issue Code Table'!C:C,MATCH(N:N,'Issue Code Table'!A:A,0)),IF(M40="Critical",6,IF(M40="Significant",5,IF(M40="Moderate",3,2))))</f>
        <v>5</v>
      </c>
    </row>
    <row r="41" spans="1:27" ht="115.5" customHeight="1" x14ac:dyDescent="0.35">
      <c r="A41" s="239" t="s">
        <v>1354</v>
      </c>
      <c r="B41" s="279" t="s">
        <v>433</v>
      </c>
      <c r="C41" s="286" t="s">
        <v>434</v>
      </c>
      <c r="D41" s="235" t="s">
        <v>393</v>
      </c>
      <c r="E41" s="241" t="s">
        <v>846</v>
      </c>
      <c r="F41" s="275" t="s">
        <v>847</v>
      </c>
      <c r="G41" s="275" t="s">
        <v>848</v>
      </c>
      <c r="H41" s="238" t="s">
        <v>732</v>
      </c>
      <c r="I41" s="5"/>
      <c r="J41" s="185"/>
      <c r="K41" s="5" t="s">
        <v>849</v>
      </c>
      <c r="L41" s="5"/>
      <c r="M41" s="5" t="s">
        <v>166</v>
      </c>
      <c r="N41" s="101" t="s">
        <v>252</v>
      </c>
      <c r="O41" s="184" t="s">
        <v>758</v>
      </c>
      <c r="P41" s="204"/>
      <c r="Q41" s="5" t="s">
        <v>799</v>
      </c>
      <c r="R41" s="205" t="s">
        <v>850</v>
      </c>
      <c r="S41" s="5" t="s">
        <v>851</v>
      </c>
      <c r="T41" s="276" t="s">
        <v>852</v>
      </c>
      <c r="U41" s="276" t="s">
        <v>853</v>
      </c>
      <c r="V41" s="276" t="s">
        <v>854</v>
      </c>
      <c r="AA41" s="96">
        <f>IF(OR(J41="Fail",ISBLANK(J41)),INDEX('Issue Code Table'!C:C,MATCH(N:N,'Issue Code Table'!A:A,0)),IF(M41="Critical",6,IF(M41="Significant",5,IF(M41="Moderate",3,2))))</f>
        <v>5</v>
      </c>
    </row>
    <row r="42" spans="1:27" ht="105" customHeight="1" x14ac:dyDescent="0.35">
      <c r="A42" s="239" t="s">
        <v>1355</v>
      </c>
      <c r="B42" s="279" t="s">
        <v>433</v>
      </c>
      <c r="C42" s="286" t="s">
        <v>434</v>
      </c>
      <c r="D42" s="235" t="s">
        <v>393</v>
      </c>
      <c r="E42" s="241" t="s">
        <v>856</v>
      </c>
      <c r="F42" s="275" t="s">
        <v>1356</v>
      </c>
      <c r="G42" s="275" t="s">
        <v>1357</v>
      </c>
      <c r="H42" s="238" t="s">
        <v>732</v>
      </c>
      <c r="I42" s="5"/>
      <c r="J42" s="185"/>
      <c r="K42" s="5" t="s">
        <v>859</v>
      </c>
      <c r="L42" s="5"/>
      <c r="M42" s="5" t="s">
        <v>166</v>
      </c>
      <c r="N42" s="101" t="s">
        <v>252</v>
      </c>
      <c r="O42" s="184" t="s">
        <v>758</v>
      </c>
      <c r="P42" s="204"/>
      <c r="Q42" s="5" t="s">
        <v>860</v>
      </c>
      <c r="R42" s="205" t="s">
        <v>861</v>
      </c>
      <c r="S42" s="5" t="s">
        <v>1358</v>
      </c>
      <c r="T42" s="276" t="s">
        <v>1359</v>
      </c>
      <c r="U42" s="276" t="s">
        <v>864</v>
      </c>
      <c r="V42" s="276" t="s">
        <v>865</v>
      </c>
      <c r="AA42" s="96">
        <f>IF(OR(J42="Fail",ISBLANK(J42)),INDEX('Issue Code Table'!C:C,MATCH(N:N,'Issue Code Table'!A:A,0)),IF(M42="Critical",6,IF(M42="Significant",5,IF(M42="Moderate",3,2))))</f>
        <v>5</v>
      </c>
    </row>
    <row r="43" spans="1:27" ht="109.5" customHeight="1" x14ac:dyDescent="0.35">
      <c r="A43" s="239" t="s">
        <v>1360</v>
      </c>
      <c r="B43" s="279" t="s">
        <v>433</v>
      </c>
      <c r="C43" s="286" t="s">
        <v>434</v>
      </c>
      <c r="D43" s="235" t="s">
        <v>393</v>
      </c>
      <c r="E43" s="241" t="s">
        <v>867</v>
      </c>
      <c r="F43" s="275" t="s">
        <v>868</v>
      </c>
      <c r="G43" s="275" t="s">
        <v>869</v>
      </c>
      <c r="H43" s="238" t="s">
        <v>732</v>
      </c>
      <c r="I43" s="5"/>
      <c r="J43" s="185"/>
      <c r="K43" s="182" t="s">
        <v>870</v>
      </c>
      <c r="L43" s="5"/>
      <c r="M43" s="5" t="s">
        <v>166</v>
      </c>
      <c r="N43" s="101" t="s">
        <v>252</v>
      </c>
      <c r="O43" s="184" t="s">
        <v>758</v>
      </c>
      <c r="P43" s="204"/>
      <c r="Q43" s="5" t="s">
        <v>871</v>
      </c>
      <c r="R43" s="5" t="s">
        <v>872</v>
      </c>
      <c r="S43" s="5" t="s">
        <v>873</v>
      </c>
      <c r="T43" s="276" t="s">
        <v>874</v>
      </c>
      <c r="U43" s="276" t="s">
        <v>875</v>
      </c>
      <c r="V43" s="276" t="s">
        <v>876</v>
      </c>
      <c r="AA43" s="96">
        <f>IF(OR(J43="Fail",ISBLANK(J43)),INDEX('Issue Code Table'!C:C,MATCH(N:N,'Issue Code Table'!A:A,0)),IF(M43="Critical",6,IF(M43="Significant",5,IF(M43="Moderate",3,2))))</f>
        <v>5</v>
      </c>
    </row>
    <row r="44" spans="1:27" ht="108" customHeight="1" x14ac:dyDescent="0.35">
      <c r="A44" s="239" t="s">
        <v>1361</v>
      </c>
      <c r="B44" s="279" t="s">
        <v>433</v>
      </c>
      <c r="C44" s="286" t="s">
        <v>434</v>
      </c>
      <c r="D44" s="235" t="s">
        <v>393</v>
      </c>
      <c r="E44" s="241" t="s">
        <v>878</v>
      </c>
      <c r="F44" s="275" t="s">
        <v>879</v>
      </c>
      <c r="G44" s="275" t="s">
        <v>880</v>
      </c>
      <c r="H44" s="235" t="s">
        <v>732</v>
      </c>
      <c r="I44" s="5"/>
      <c r="J44" s="185"/>
      <c r="K44" s="182" t="s">
        <v>881</v>
      </c>
      <c r="L44" s="5"/>
      <c r="M44" s="5" t="s">
        <v>166</v>
      </c>
      <c r="N44" s="101" t="s">
        <v>252</v>
      </c>
      <c r="O44" s="184" t="s">
        <v>758</v>
      </c>
      <c r="P44" s="204"/>
      <c r="Q44" s="5" t="s">
        <v>871</v>
      </c>
      <c r="R44" s="5" t="s">
        <v>882</v>
      </c>
      <c r="S44" s="5" t="s">
        <v>883</v>
      </c>
      <c r="T44" s="276" t="s">
        <v>884</v>
      </c>
      <c r="U44" s="276" t="s">
        <v>885</v>
      </c>
      <c r="V44" s="276" t="s">
        <v>886</v>
      </c>
      <c r="AA44" s="96">
        <f>IF(OR(J44="Fail",ISBLANK(J44)),INDEX('Issue Code Table'!C:C,MATCH(N:N,'Issue Code Table'!A:A,0)),IF(M44="Critical",6,IF(M44="Significant",5,IF(M44="Moderate",3,2))))</f>
        <v>5</v>
      </c>
    </row>
    <row r="45" spans="1:27" ht="92.25" customHeight="1" x14ac:dyDescent="0.35">
      <c r="A45" s="239" t="s">
        <v>1362</v>
      </c>
      <c r="B45" s="279" t="s">
        <v>433</v>
      </c>
      <c r="C45" s="286" t="s">
        <v>434</v>
      </c>
      <c r="D45" s="235" t="s">
        <v>393</v>
      </c>
      <c r="E45" s="241" t="s">
        <v>888</v>
      </c>
      <c r="F45" s="275" t="s">
        <v>889</v>
      </c>
      <c r="G45" s="275" t="s">
        <v>890</v>
      </c>
      <c r="H45" s="235" t="s">
        <v>891</v>
      </c>
      <c r="I45" s="5"/>
      <c r="J45" s="185"/>
      <c r="K45" s="5" t="s">
        <v>892</v>
      </c>
      <c r="L45" s="5"/>
      <c r="M45" s="5" t="s">
        <v>166</v>
      </c>
      <c r="N45" s="101" t="s">
        <v>252</v>
      </c>
      <c r="O45" s="184" t="s">
        <v>758</v>
      </c>
      <c r="P45" s="204"/>
      <c r="Q45" s="5" t="s">
        <v>871</v>
      </c>
      <c r="R45" s="205" t="s">
        <v>893</v>
      </c>
      <c r="S45" s="5" t="s">
        <v>894</v>
      </c>
      <c r="T45" s="276" t="s">
        <v>895</v>
      </c>
      <c r="U45" s="276" t="s">
        <v>896</v>
      </c>
      <c r="V45" s="276" t="s">
        <v>897</v>
      </c>
      <c r="AA45" s="96">
        <f>IF(OR(J45="Fail",ISBLANK(J45)),INDEX('Issue Code Table'!C:C,MATCH(N:N,'Issue Code Table'!A:A,0)),IF(M45="Critical",6,IF(M45="Significant",5,IF(M45="Moderate",3,2))))</f>
        <v>5</v>
      </c>
    </row>
    <row r="46" spans="1:27" ht="78" customHeight="1" x14ac:dyDescent="0.35">
      <c r="A46" s="239" t="s">
        <v>1363</v>
      </c>
      <c r="B46" s="279" t="s">
        <v>433</v>
      </c>
      <c r="C46" s="286" t="s">
        <v>434</v>
      </c>
      <c r="D46" s="235" t="s">
        <v>393</v>
      </c>
      <c r="E46" s="241" t="s">
        <v>899</v>
      </c>
      <c r="F46" s="275" t="s">
        <v>900</v>
      </c>
      <c r="G46" s="275" t="s">
        <v>901</v>
      </c>
      <c r="H46" s="235" t="s">
        <v>732</v>
      </c>
      <c r="I46" s="5"/>
      <c r="J46" s="185"/>
      <c r="K46" s="5" t="s">
        <v>902</v>
      </c>
      <c r="L46" s="5"/>
      <c r="M46" s="5" t="s">
        <v>166</v>
      </c>
      <c r="N46" s="101" t="s">
        <v>252</v>
      </c>
      <c r="O46" s="184" t="s">
        <v>758</v>
      </c>
      <c r="P46" s="204"/>
      <c r="Q46" s="5" t="s">
        <v>903</v>
      </c>
      <c r="R46" s="5" t="s">
        <v>904</v>
      </c>
      <c r="S46" s="5" t="s">
        <v>905</v>
      </c>
      <c r="T46" s="276" t="s">
        <v>906</v>
      </c>
      <c r="U46" s="276" t="s">
        <v>907</v>
      </c>
      <c r="V46" s="276" t="s">
        <v>908</v>
      </c>
      <c r="AA46" s="96">
        <f>IF(OR(J46="Fail",ISBLANK(J46)),INDEX('Issue Code Table'!C:C,MATCH(N:N,'Issue Code Table'!A:A,0)),IF(M46="Critical",6,IF(M46="Significant",5,IF(M46="Moderate",3,2))))</f>
        <v>5</v>
      </c>
    </row>
    <row r="47" spans="1:27" ht="86.25" customHeight="1" x14ac:dyDescent="0.35">
      <c r="A47" s="239" t="s">
        <v>1364</v>
      </c>
      <c r="B47" s="279" t="s">
        <v>433</v>
      </c>
      <c r="C47" s="286" t="s">
        <v>434</v>
      </c>
      <c r="D47" s="235" t="s">
        <v>393</v>
      </c>
      <c r="E47" s="241" t="s">
        <v>910</v>
      </c>
      <c r="F47" s="275" t="s">
        <v>911</v>
      </c>
      <c r="G47" s="275" t="s">
        <v>912</v>
      </c>
      <c r="H47" s="235" t="s">
        <v>732</v>
      </c>
      <c r="I47" s="5"/>
      <c r="J47" s="185"/>
      <c r="K47" s="5" t="s">
        <v>913</v>
      </c>
      <c r="L47" s="5"/>
      <c r="M47" s="5" t="s">
        <v>166</v>
      </c>
      <c r="N47" s="101" t="s">
        <v>252</v>
      </c>
      <c r="O47" s="184" t="s">
        <v>758</v>
      </c>
      <c r="P47" s="204"/>
      <c r="Q47" s="5" t="s">
        <v>903</v>
      </c>
      <c r="R47" s="5" t="s">
        <v>914</v>
      </c>
      <c r="S47" s="5" t="s">
        <v>915</v>
      </c>
      <c r="T47" s="276" t="s">
        <v>916</v>
      </c>
      <c r="U47" s="276" t="s">
        <v>917</v>
      </c>
      <c r="V47" s="276" t="s">
        <v>918</v>
      </c>
      <c r="AA47" s="96">
        <f>IF(OR(J47="Fail",ISBLANK(J47)),INDEX('Issue Code Table'!C:C,MATCH(N:N,'Issue Code Table'!A:A,0)),IF(M47="Critical",6,IF(M47="Significant",5,IF(M47="Moderate",3,2))))</f>
        <v>5</v>
      </c>
    </row>
    <row r="48" spans="1:27" ht="98.25" customHeight="1" x14ac:dyDescent="0.35">
      <c r="A48" s="239" t="s">
        <v>1365</v>
      </c>
      <c r="B48" s="279" t="s">
        <v>433</v>
      </c>
      <c r="C48" s="286" t="s">
        <v>434</v>
      </c>
      <c r="D48" s="235" t="s">
        <v>393</v>
      </c>
      <c r="E48" s="241" t="s">
        <v>920</v>
      </c>
      <c r="F48" s="275" t="s">
        <v>921</v>
      </c>
      <c r="G48" s="275" t="s">
        <v>922</v>
      </c>
      <c r="H48" s="235" t="s">
        <v>732</v>
      </c>
      <c r="I48" s="5"/>
      <c r="J48" s="185"/>
      <c r="K48" s="182" t="s">
        <v>923</v>
      </c>
      <c r="L48" s="5"/>
      <c r="M48" s="5" t="s">
        <v>166</v>
      </c>
      <c r="N48" s="101" t="s">
        <v>252</v>
      </c>
      <c r="O48" s="184" t="s">
        <v>758</v>
      </c>
      <c r="P48" s="204"/>
      <c r="Q48" s="5" t="s">
        <v>903</v>
      </c>
      <c r="R48" s="5" t="s">
        <v>924</v>
      </c>
      <c r="S48" s="5" t="s">
        <v>925</v>
      </c>
      <c r="T48" s="276" t="s">
        <v>926</v>
      </c>
      <c r="U48" s="276" t="s">
        <v>927</v>
      </c>
      <c r="V48" s="276" t="s">
        <v>928</v>
      </c>
      <c r="AA48" s="96">
        <f>IF(OR(J48="Fail",ISBLANK(J48)),INDEX('Issue Code Table'!C:C,MATCH(N:N,'Issue Code Table'!A:A,0)),IF(M48="Critical",6,IF(M48="Significant",5,IF(M48="Moderate",3,2))))</f>
        <v>5</v>
      </c>
    </row>
    <row r="49" spans="1:27" ht="87" customHeight="1" x14ac:dyDescent="0.35">
      <c r="A49" s="239" t="s">
        <v>1366</v>
      </c>
      <c r="B49" s="279" t="s">
        <v>433</v>
      </c>
      <c r="C49" s="286" t="s">
        <v>434</v>
      </c>
      <c r="D49" s="235" t="s">
        <v>393</v>
      </c>
      <c r="E49" s="241" t="s">
        <v>930</v>
      </c>
      <c r="F49" s="275" t="s">
        <v>931</v>
      </c>
      <c r="G49" s="275" t="s">
        <v>932</v>
      </c>
      <c r="H49" s="235" t="s">
        <v>732</v>
      </c>
      <c r="I49" s="5"/>
      <c r="J49" s="185"/>
      <c r="K49" s="182" t="s">
        <v>933</v>
      </c>
      <c r="L49" s="5"/>
      <c r="M49" s="5" t="s">
        <v>166</v>
      </c>
      <c r="N49" s="101" t="s">
        <v>252</v>
      </c>
      <c r="O49" s="184" t="s">
        <v>758</v>
      </c>
      <c r="P49" s="204"/>
      <c r="Q49" s="5" t="s">
        <v>903</v>
      </c>
      <c r="R49" s="205" t="s">
        <v>934</v>
      </c>
      <c r="S49" s="5" t="s">
        <v>935</v>
      </c>
      <c r="T49" s="276" t="s">
        <v>936</v>
      </c>
      <c r="U49" s="276" t="s">
        <v>937</v>
      </c>
      <c r="V49" s="276" t="s">
        <v>938</v>
      </c>
      <c r="AA49" s="96">
        <f>IF(OR(J49="Fail",ISBLANK(J49)),INDEX('Issue Code Table'!C:C,MATCH(N:N,'Issue Code Table'!A:A,0)),IF(M49="Critical",6,IF(M49="Significant",5,IF(M49="Moderate",3,2))))</f>
        <v>5</v>
      </c>
    </row>
    <row r="50" spans="1:27" ht="85.5" customHeight="1" x14ac:dyDescent="0.35">
      <c r="A50" s="239" t="s">
        <v>1367</v>
      </c>
      <c r="B50" s="279" t="s">
        <v>433</v>
      </c>
      <c r="C50" s="286" t="s">
        <v>434</v>
      </c>
      <c r="D50" s="235" t="s">
        <v>393</v>
      </c>
      <c r="E50" s="241" t="s">
        <v>940</v>
      </c>
      <c r="F50" s="275" t="s">
        <v>941</v>
      </c>
      <c r="G50" s="275" t="s">
        <v>942</v>
      </c>
      <c r="H50" s="235" t="s">
        <v>732</v>
      </c>
      <c r="I50" s="5"/>
      <c r="J50" s="185"/>
      <c r="K50" s="5" t="s">
        <v>943</v>
      </c>
      <c r="L50" s="5"/>
      <c r="M50" s="5" t="s">
        <v>166</v>
      </c>
      <c r="N50" s="101" t="s">
        <v>252</v>
      </c>
      <c r="O50" s="184" t="s">
        <v>758</v>
      </c>
      <c r="P50" s="204"/>
      <c r="Q50" s="5" t="s">
        <v>903</v>
      </c>
      <c r="R50" s="5" t="s">
        <v>944</v>
      </c>
      <c r="S50" s="5" t="s">
        <v>945</v>
      </c>
      <c r="T50" s="276" t="s">
        <v>946</v>
      </c>
      <c r="U50" s="276" t="s">
        <v>947</v>
      </c>
      <c r="V50" s="276" t="s">
        <v>948</v>
      </c>
      <c r="AA50" s="96">
        <f>IF(OR(J50="Fail",ISBLANK(J50)),INDEX('Issue Code Table'!C:C,MATCH(N:N,'Issue Code Table'!A:A,0)),IF(M50="Critical",6,IF(M50="Significant",5,IF(M50="Moderate",3,2))))</f>
        <v>5</v>
      </c>
    </row>
    <row r="51" spans="1:27" ht="89.25" customHeight="1" x14ac:dyDescent="0.35">
      <c r="A51" s="239" t="s">
        <v>1368</v>
      </c>
      <c r="B51" s="279" t="s">
        <v>433</v>
      </c>
      <c r="C51" s="286" t="s">
        <v>434</v>
      </c>
      <c r="D51" s="235" t="s">
        <v>393</v>
      </c>
      <c r="E51" s="241" t="s">
        <v>950</v>
      </c>
      <c r="F51" s="275" t="s">
        <v>951</v>
      </c>
      <c r="G51" s="275" t="s">
        <v>952</v>
      </c>
      <c r="H51" s="235" t="s">
        <v>732</v>
      </c>
      <c r="I51" s="5"/>
      <c r="J51" s="185"/>
      <c r="K51" s="5" t="s">
        <v>953</v>
      </c>
      <c r="L51" s="5"/>
      <c r="M51" s="5" t="s">
        <v>166</v>
      </c>
      <c r="N51" s="101" t="s">
        <v>252</v>
      </c>
      <c r="O51" s="184" t="s">
        <v>758</v>
      </c>
      <c r="P51" s="204"/>
      <c r="Q51" s="5" t="s">
        <v>903</v>
      </c>
      <c r="R51" s="5" t="s">
        <v>954</v>
      </c>
      <c r="S51" s="5" t="s">
        <v>955</v>
      </c>
      <c r="T51" s="276" t="s">
        <v>956</v>
      </c>
      <c r="U51" s="276" t="s">
        <v>957</v>
      </c>
      <c r="V51" s="276" t="s">
        <v>958</v>
      </c>
      <c r="AA51" s="96">
        <f>IF(OR(J51="Fail",ISBLANK(J51)),INDEX('Issue Code Table'!C:C,MATCH(N:N,'Issue Code Table'!A:A,0)),IF(M51="Critical",6,IF(M51="Significant",5,IF(M51="Moderate",3,2))))</f>
        <v>5</v>
      </c>
    </row>
    <row r="52" spans="1:27" ht="106.5" customHeight="1" x14ac:dyDescent="0.35">
      <c r="A52" s="239" t="s">
        <v>1369</v>
      </c>
      <c r="B52" s="279" t="s">
        <v>433</v>
      </c>
      <c r="C52" s="286" t="s">
        <v>434</v>
      </c>
      <c r="D52" s="235" t="s">
        <v>393</v>
      </c>
      <c r="E52" s="241" t="s">
        <v>960</v>
      </c>
      <c r="F52" s="275" t="s">
        <v>961</v>
      </c>
      <c r="G52" s="275" t="s">
        <v>962</v>
      </c>
      <c r="H52" s="235" t="s">
        <v>732</v>
      </c>
      <c r="I52" s="5"/>
      <c r="J52" s="185"/>
      <c r="K52" s="5" t="s">
        <v>963</v>
      </c>
      <c r="L52" s="5"/>
      <c r="M52" s="5" t="s">
        <v>166</v>
      </c>
      <c r="N52" s="101" t="s">
        <v>252</v>
      </c>
      <c r="O52" s="184" t="s">
        <v>758</v>
      </c>
      <c r="P52" s="204"/>
      <c r="Q52" s="5" t="s">
        <v>903</v>
      </c>
      <c r="R52" s="5" t="s">
        <v>964</v>
      </c>
      <c r="S52" s="5" t="s">
        <v>965</v>
      </c>
      <c r="T52" s="276" t="s">
        <v>976</v>
      </c>
      <c r="U52" s="276" t="s">
        <v>967</v>
      </c>
      <c r="V52" s="276" t="s">
        <v>968</v>
      </c>
      <c r="AA52" s="96">
        <f>IF(OR(J52="Fail",ISBLANK(J52)),INDEX('Issue Code Table'!C:C,MATCH(N:N,'Issue Code Table'!A:A,0)),IF(M52="Critical",6,IF(M52="Significant",5,IF(M52="Moderate",3,2))))</f>
        <v>5</v>
      </c>
    </row>
    <row r="53" spans="1:27" ht="102" customHeight="1" x14ac:dyDescent="0.35">
      <c r="A53" s="239" t="s">
        <v>1370</v>
      </c>
      <c r="B53" s="279" t="s">
        <v>433</v>
      </c>
      <c r="C53" s="286" t="s">
        <v>434</v>
      </c>
      <c r="D53" s="235" t="s">
        <v>393</v>
      </c>
      <c r="E53" s="241" t="s">
        <v>970</v>
      </c>
      <c r="F53" s="275" t="s">
        <v>971</v>
      </c>
      <c r="G53" s="275" t="s">
        <v>972</v>
      </c>
      <c r="H53" s="235" t="s">
        <v>732</v>
      </c>
      <c r="I53" s="5"/>
      <c r="J53" s="185"/>
      <c r="K53" s="5" t="s">
        <v>973</v>
      </c>
      <c r="L53" s="5"/>
      <c r="M53" s="5" t="s">
        <v>166</v>
      </c>
      <c r="N53" s="101" t="s">
        <v>252</v>
      </c>
      <c r="O53" s="184" t="s">
        <v>758</v>
      </c>
      <c r="P53" s="204"/>
      <c r="Q53" s="5" t="s">
        <v>903</v>
      </c>
      <c r="R53" s="5" t="s">
        <v>974</v>
      </c>
      <c r="S53" s="5" t="s">
        <v>975</v>
      </c>
      <c r="T53" s="276" t="s">
        <v>1371</v>
      </c>
      <c r="U53" s="276" t="s">
        <v>977</v>
      </c>
      <c r="V53" s="276" t="s">
        <v>978</v>
      </c>
      <c r="AA53" s="96">
        <f>IF(OR(J53="Fail",ISBLANK(J53)),INDEX('Issue Code Table'!C:C,MATCH(N:N,'Issue Code Table'!A:A,0)),IF(M53="Critical",6,IF(M53="Significant",5,IF(M53="Moderate",3,2))))</f>
        <v>5</v>
      </c>
    </row>
    <row r="54" spans="1:27" ht="96" customHeight="1" x14ac:dyDescent="0.35">
      <c r="A54" s="239" t="s">
        <v>1372</v>
      </c>
      <c r="B54" s="279" t="s">
        <v>433</v>
      </c>
      <c r="C54" s="286" t="s">
        <v>434</v>
      </c>
      <c r="D54" s="235" t="s">
        <v>393</v>
      </c>
      <c r="E54" s="241" t="s">
        <v>980</v>
      </c>
      <c r="F54" s="275" t="s">
        <v>981</v>
      </c>
      <c r="G54" s="275" t="s">
        <v>982</v>
      </c>
      <c r="H54" s="235" t="s">
        <v>732</v>
      </c>
      <c r="I54" s="5"/>
      <c r="J54" s="185"/>
      <c r="K54" s="5" t="s">
        <v>983</v>
      </c>
      <c r="L54" s="5"/>
      <c r="M54" s="5" t="s">
        <v>166</v>
      </c>
      <c r="N54" s="101" t="s">
        <v>252</v>
      </c>
      <c r="O54" s="184" t="s">
        <v>758</v>
      </c>
      <c r="P54" s="204"/>
      <c r="Q54" s="5" t="s">
        <v>903</v>
      </c>
      <c r="R54" s="5" t="s">
        <v>984</v>
      </c>
      <c r="S54" s="5" t="s">
        <v>985</v>
      </c>
      <c r="T54" s="276" t="s">
        <v>986</v>
      </c>
      <c r="U54" s="276" t="s">
        <v>987</v>
      </c>
      <c r="V54" s="276" t="s">
        <v>988</v>
      </c>
      <c r="AA54" s="96">
        <f>IF(OR(J54="Fail",ISBLANK(J54)),INDEX('Issue Code Table'!C:C,MATCH(N:N,'Issue Code Table'!A:A,0)),IF(M54="Critical",6,IF(M54="Significant",5,IF(M54="Moderate",3,2))))</f>
        <v>5</v>
      </c>
    </row>
    <row r="55" spans="1:27" ht="109.5" customHeight="1" x14ac:dyDescent="0.35">
      <c r="A55" s="239" t="s">
        <v>1373</v>
      </c>
      <c r="B55" s="279" t="s">
        <v>433</v>
      </c>
      <c r="C55" s="286" t="s">
        <v>434</v>
      </c>
      <c r="D55" s="235" t="s">
        <v>393</v>
      </c>
      <c r="E55" s="241" t="s">
        <v>990</v>
      </c>
      <c r="F55" s="275" t="s">
        <v>991</v>
      </c>
      <c r="G55" s="275" t="s">
        <v>992</v>
      </c>
      <c r="H55" s="235" t="s">
        <v>732</v>
      </c>
      <c r="I55" s="5"/>
      <c r="J55" s="185"/>
      <c r="K55" s="5" t="s">
        <v>993</v>
      </c>
      <c r="L55" s="5"/>
      <c r="M55" s="5" t="s">
        <v>166</v>
      </c>
      <c r="N55" s="101" t="s">
        <v>252</v>
      </c>
      <c r="O55" s="184" t="s">
        <v>758</v>
      </c>
      <c r="P55" s="204"/>
      <c r="Q55" s="5" t="s">
        <v>903</v>
      </c>
      <c r="R55" s="5" t="s">
        <v>994</v>
      </c>
      <c r="S55" s="5" t="s">
        <v>995</v>
      </c>
      <c r="T55" s="276" t="s">
        <v>996</v>
      </c>
      <c r="U55" s="276" t="s">
        <v>997</v>
      </c>
      <c r="V55" s="276" t="s">
        <v>998</v>
      </c>
      <c r="AA55" s="96">
        <f>IF(OR(J55="Fail",ISBLANK(J55)),INDEX('Issue Code Table'!C:C,MATCH(N:N,'Issue Code Table'!A:A,0)),IF(M55="Critical",6,IF(M55="Significant",5,IF(M55="Moderate",3,2))))</f>
        <v>5</v>
      </c>
    </row>
    <row r="56" spans="1:27" ht="88.5" customHeight="1" x14ac:dyDescent="0.35">
      <c r="A56" s="239" t="s">
        <v>1374</v>
      </c>
      <c r="B56" s="279" t="s">
        <v>433</v>
      </c>
      <c r="C56" s="286" t="s">
        <v>434</v>
      </c>
      <c r="D56" s="235" t="s">
        <v>393</v>
      </c>
      <c r="E56" s="241" t="s">
        <v>1000</v>
      </c>
      <c r="F56" s="275" t="s">
        <v>1001</v>
      </c>
      <c r="G56" s="275" t="s">
        <v>1002</v>
      </c>
      <c r="H56" s="235" t="s">
        <v>732</v>
      </c>
      <c r="I56" s="5"/>
      <c r="J56" s="185"/>
      <c r="K56" s="5" t="s">
        <v>1003</v>
      </c>
      <c r="L56" s="5"/>
      <c r="M56" s="5" t="s">
        <v>166</v>
      </c>
      <c r="N56" s="101" t="s">
        <v>252</v>
      </c>
      <c r="O56" s="184" t="s">
        <v>758</v>
      </c>
      <c r="P56" s="204"/>
      <c r="Q56" s="5" t="s">
        <v>903</v>
      </c>
      <c r="R56" s="5" t="s">
        <v>1004</v>
      </c>
      <c r="S56" s="5" t="s">
        <v>1005</v>
      </c>
      <c r="T56" s="276" t="s">
        <v>1006</v>
      </c>
      <c r="U56" s="276" t="s">
        <v>1007</v>
      </c>
      <c r="V56" s="276" t="s">
        <v>1008</v>
      </c>
      <c r="AA56" s="96">
        <f>IF(OR(J56="Fail",ISBLANK(J56)),INDEX('Issue Code Table'!C:C,MATCH(N:N,'Issue Code Table'!A:A,0)),IF(M56="Critical",6,IF(M56="Significant",5,IF(M56="Moderate",3,2))))</f>
        <v>5</v>
      </c>
    </row>
    <row r="57" spans="1:27" ht="112.5" customHeight="1" x14ac:dyDescent="0.35">
      <c r="A57" s="239" t="s">
        <v>1375</v>
      </c>
      <c r="B57" s="279" t="s">
        <v>433</v>
      </c>
      <c r="C57" s="286" t="s">
        <v>434</v>
      </c>
      <c r="D57" s="235" t="s">
        <v>393</v>
      </c>
      <c r="E57" s="241" t="s">
        <v>1010</v>
      </c>
      <c r="F57" s="275" t="s">
        <v>1011</v>
      </c>
      <c r="G57" s="275" t="s">
        <v>1012</v>
      </c>
      <c r="H57" s="235" t="s">
        <v>732</v>
      </c>
      <c r="I57" s="5"/>
      <c r="J57" s="185"/>
      <c r="K57" s="5" t="s">
        <v>1013</v>
      </c>
      <c r="L57" s="5"/>
      <c r="M57" s="5" t="s">
        <v>166</v>
      </c>
      <c r="N57" s="101" t="s">
        <v>252</v>
      </c>
      <c r="O57" s="184" t="s">
        <v>758</v>
      </c>
      <c r="P57" s="204"/>
      <c r="Q57" s="5" t="s">
        <v>903</v>
      </c>
      <c r="R57" s="5" t="s">
        <v>1014</v>
      </c>
      <c r="S57" s="5" t="s">
        <v>1015</v>
      </c>
      <c r="T57" s="276" t="s">
        <v>1016</v>
      </c>
      <c r="U57" s="276" t="s">
        <v>1017</v>
      </c>
      <c r="V57" s="276" t="s">
        <v>1018</v>
      </c>
      <c r="AA57" s="96">
        <f>IF(OR(J57="Fail",ISBLANK(J57)),INDEX('Issue Code Table'!C:C,MATCH(N:N,'Issue Code Table'!A:A,0)),IF(M57="Critical",6,IF(M57="Significant",5,IF(M57="Moderate",3,2))))</f>
        <v>5</v>
      </c>
    </row>
    <row r="58" spans="1:27" ht="84.75" customHeight="1" x14ac:dyDescent="0.35">
      <c r="A58" s="239" t="s">
        <v>1376</v>
      </c>
      <c r="B58" s="279" t="s">
        <v>433</v>
      </c>
      <c r="C58" s="286" t="s">
        <v>434</v>
      </c>
      <c r="D58" s="235" t="s">
        <v>393</v>
      </c>
      <c r="E58" s="241" t="s">
        <v>1020</v>
      </c>
      <c r="F58" s="275" t="s">
        <v>1021</v>
      </c>
      <c r="G58" s="275" t="s">
        <v>1022</v>
      </c>
      <c r="H58" s="235" t="s">
        <v>732</v>
      </c>
      <c r="I58" s="5"/>
      <c r="J58" s="185"/>
      <c r="K58" s="5" t="s">
        <v>1023</v>
      </c>
      <c r="L58" s="5"/>
      <c r="M58" s="5" t="s">
        <v>166</v>
      </c>
      <c r="N58" s="101" t="s">
        <v>252</v>
      </c>
      <c r="O58" s="184" t="s">
        <v>758</v>
      </c>
      <c r="P58" s="204"/>
      <c r="Q58" s="5" t="s">
        <v>903</v>
      </c>
      <c r="R58" s="5" t="s">
        <v>1024</v>
      </c>
      <c r="S58" s="5" t="s">
        <v>1025</v>
      </c>
      <c r="T58" s="276" t="s">
        <v>1026</v>
      </c>
      <c r="U58" s="276" t="s">
        <v>1027</v>
      </c>
      <c r="V58" s="276" t="s">
        <v>1028</v>
      </c>
      <c r="AA58" s="96">
        <f>IF(OR(J58="Fail",ISBLANK(J58)),INDEX('Issue Code Table'!C:C,MATCH(N:N,'Issue Code Table'!A:A,0)),IF(M58="Critical",6,IF(M58="Significant",5,IF(M58="Moderate",3,2))))</f>
        <v>5</v>
      </c>
    </row>
    <row r="59" spans="1:27" ht="89.25" customHeight="1" x14ac:dyDescent="0.35">
      <c r="A59" s="239" t="s">
        <v>1377</v>
      </c>
      <c r="B59" s="279" t="s">
        <v>433</v>
      </c>
      <c r="C59" s="286" t="s">
        <v>434</v>
      </c>
      <c r="D59" s="235" t="s">
        <v>393</v>
      </c>
      <c r="E59" s="241" t="s">
        <v>1030</v>
      </c>
      <c r="F59" s="275" t="s">
        <v>1031</v>
      </c>
      <c r="G59" s="275" t="s">
        <v>1032</v>
      </c>
      <c r="H59" s="235" t="s">
        <v>732</v>
      </c>
      <c r="I59" s="5"/>
      <c r="J59" s="185"/>
      <c r="K59" s="5" t="s">
        <v>1033</v>
      </c>
      <c r="L59" s="5"/>
      <c r="M59" s="5" t="s">
        <v>166</v>
      </c>
      <c r="N59" s="101" t="s">
        <v>252</v>
      </c>
      <c r="O59" s="184" t="s">
        <v>758</v>
      </c>
      <c r="P59" s="204"/>
      <c r="Q59" s="5" t="s">
        <v>903</v>
      </c>
      <c r="R59" s="205" t="s">
        <v>1034</v>
      </c>
      <c r="S59" s="5" t="s">
        <v>1035</v>
      </c>
      <c r="T59" s="276" t="s">
        <v>1036</v>
      </c>
      <c r="U59" s="276" t="s">
        <v>1037</v>
      </c>
      <c r="V59" s="276" t="s">
        <v>1038</v>
      </c>
      <c r="AA59" s="96">
        <f>IF(OR(J59="Fail",ISBLANK(J59)),INDEX('Issue Code Table'!C:C,MATCH(N:N,'Issue Code Table'!A:A,0)),IF(M59="Critical",6,IF(M59="Significant",5,IF(M59="Moderate",3,2))))</f>
        <v>5</v>
      </c>
    </row>
    <row r="60" spans="1:27" ht="96" customHeight="1" x14ac:dyDescent="0.35">
      <c r="A60" s="239" t="s">
        <v>1378</v>
      </c>
      <c r="B60" s="279" t="s">
        <v>433</v>
      </c>
      <c r="C60" s="286" t="s">
        <v>434</v>
      </c>
      <c r="D60" s="235" t="s">
        <v>393</v>
      </c>
      <c r="E60" s="241" t="s">
        <v>1040</v>
      </c>
      <c r="F60" s="275" t="s">
        <v>1041</v>
      </c>
      <c r="G60" s="275" t="s">
        <v>1042</v>
      </c>
      <c r="H60" s="235" t="s">
        <v>732</v>
      </c>
      <c r="I60" s="5"/>
      <c r="J60" s="185"/>
      <c r="K60" s="5" t="s">
        <v>1043</v>
      </c>
      <c r="L60" s="5"/>
      <c r="M60" s="5" t="s">
        <v>166</v>
      </c>
      <c r="N60" s="101" t="s">
        <v>252</v>
      </c>
      <c r="O60" s="184" t="s">
        <v>758</v>
      </c>
      <c r="P60" s="204"/>
      <c r="Q60" s="5" t="s">
        <v>903</v>
      </c>
      <c r="R60" s="5" t="s">
        <v>1044</v>
      </c>
      <c r="S60" s="5" t="s">
        <v>1045</v>
      </c>
      <c r="T60" s="276" t="s">
        <v>1046</v>
      </c>
      <c r="U60" s="276" t="s">
        <v>1047</v>
      </c>
      <c r="V60" s="276" t="s">
        <v>1048</v>
      </c>
      <c r="AA60" s="96">
        <f>IF(OR(J60="Fail",ISBLANK(J60)),INDEX('Issue Code Table'!C:C,MATCH(N:N,'Issue Code Table'!A:A,0)),IF(M60="Critical",6,IF(M60="Significant",5,IF(M60="Moderate",3,2))))</f>
        <v>5</v>
      </c>
    </row>
    <row r="61" spans="1:27" ht="105" customHeight="1" x14ac:dyDescent="0.35">
      <c r="A61" s="239" t="s">
        <v>1379</v>
      </c>
      <c r="B61" s="279" t="s">
        <v>433</v>
      </c>
      <c r="C61" s="286" t="s">
        <v>434</v>
      </c>
      <c r="D61" s="235" t="s">
        <v>393</v>
      </c>
      <c r="E61" s="241" t="s">
        <v>1050</v>
      </c>
      <c r="F61" s="275" t="s">
        <v>1051</v>
      </c>
      <c r="G61" s="275" t="s">
        <v>1052</v>
      </c>
      <c r="H61" s="235" t="s">
        <v>732</v>
      </c>
      <c r="I61" s="5"/>
      <c r="J61" s="185"/>
      <c r="K61" s="182" t="s">
        <v>1053</v>
      </c>
      <c r="L61" s="5"/>
      <c r="M61" s="5" t="s">
        <v>166</v>
      </c>
      <c r="N61" s="101" t="s">
        <v>252</v>
      </c>
      <c r="O61" s="184" t="s">
        <v>758</v>
      </c>
      <c r="P61" s="204"/>
      <c r="Q61" s="5" t="s">
        <v>903</v>
      </c>
      <c r="R61" s="5" t="s">
        <v>1054</v>
      </c>
      <c r="S61" s="5" t="s">
        <v>1055</v>
      </c>
      <c r="T61" s="276" t="s">
        <v>1056</v>
      </c>
      <c r="U61" s="276" t="s">
        <v>1057</v>
      </c>
      <c r="V61" s="276" t="s">
        <v>1058</v>
      </c>
      <c r="AA61" s="96">
        <f>IF(OR(J61="Fail",ISBLANK(J61)),INDEX('Issue Code Table'!C:C,MATCH(N:N,'Issue Code Table'!A:A,0)),IF(M61="Critical",6,IF(M61="Significant",5,IF(M61="Moderate",3,2))))</f>
        <v>5</v>
      </c>
    </row>
    <row r="62" spans="1:27" ht="109.5" customHeight="1" x14ac:dyDescent="0.35">
      <c r="A62" s="239" t="s">
        <v>1380</v>
      </c>
      <c r="B62" s="279" t="s">
        <v>433</v>
      </c>
      <c r="C62" s="286" t="s">
        <v>434</v>
      </c>
      <c r="D62" s="235" t="s">
        <v>393</v>
      </c>
      <c r="E62" s="241" t="s">
        <v>1071</v>
      </c>
      <c r="F62" s="275" t="s">
        <v>1072</v>
      </c>
      <c r="G62" s="275" t="s">
        <v>1073</v>
      </c>
      <c r="H62" s="235" t="s">
        <v>732</v>
      </c>
      <c r="I62" s="5"/>
      <c r="J62" s="185"/>
      <c r="K62" s="182" t="s">
        <v>1074</v>
      </c>
      <c r="L62" s="5"/>
      <c r="M62" s="5" t="s">
        <v>166</v>
      </c>
      <c r="N62" s="101" t="s">
        <v>252</v>
      </c>
      <c r="O62" s="184" t="s">
        <v>758</v>
      </c>
      <c r="P62" s="204"/>
      <c r="Q62" s="5" t="s">
        <v>1064</v>
      </c>
      <c r="R62" s="5" t="s">
        <v>1065</v>
      </c>
      <c r="S62" s="5" t="s">
        <v>1076</v>
      </c>
      <c r="T62" s="276" t="s">
        <v>1381</v>
      </c>
      <c r="U62" s="276" t="s">
        <v>1078</v>
      </c>
      <c r="V62" s="276" t="s">
        <v>1079</v>
      </c>
      <c r="AA62" s="96">
        <f>IF(OR(J62="Fail",ISBLANK(J62)),INDEX('Issue Code Table'!C:C,MATCH(N:N,'Issue Code Table'!A:A,0)),IF(M62="Critical",6,IF(M62="Significant",5,IF(M62="Moderate",3,2))))</f>
        <v>5</v>
      </c>
    </row>
    <row r="63" spans="1:27" ht="97.5" customHeight="1" x14ac:dyDescent="0.35">
      <c r="A63" s="239" t="s">
        <v>1382</v>
      </c>
      <c r="B63" s="279" t="s">
        <v>433</v>
      </c>
      <c r="C63" s="286" t="s">
        <v>434</v>
      </c>
      <c r="D63" s="235" t="s">
        <v>393</v>
      </c>
      <c r="E63" s="241" t="s">
        <v>1081</v>
      </c>
      <c r="F63" s="275" t="s">
        <v>1082</v>
      </c>
      <c r="G63" s="275" t="s">
        <v>1083</v>
      </c>
      <c r="H63" s="235" t="s">
        <v>732</v>
      </c>
      <c r="I63" s="5"/>
      <c r="J63" s="185"/>
      <c r="K63" s="182" t="s">
        <v>1084</v>
      </c>
      <c r="L63" s="5"/>
      <c r="M63" s="5" t="s">
        <v>166</v>
      </c>
      <c r="N63" s="101" t="s">
        <v>252</v>
      </c>
      <c r="O63" s="184" t="s">
        <v>758</v>
      </c>
      <c r="P63" s="204"/>
      <c r="Q63" s="5" t="s">
        <v>1064</v>
      </c>
      <c r="R63" s="5" t="s">
        <v>1075</v>
      </c>
      <c r="S63" s="5" t="s">
        <v>1086</v>
      </c>
      <c r="T63" s="276" t="s">
        <v>1077</v>
      </c>
      <c r="U63" s="276" t="s">
        <v>1087</v>
      </c>
      <c r="V63" s="276" t="s">
        <v>1088</v>
      </c>
      <c r="AA63" s="96">
        <f>IF(OR(J63="Fail",ISBLANK(J63)),INDEX('Issue Code Table'!C:C,MATCH(N:N,'Issue Code Table'!A:A,0)),IF(M63="Critical",6,IF(M63="Significant",5,IF(M63="Moderate",3,2))))</f>
        <v>5</v>
      </c>
    </row>
    <row r="64" spans="1:27" ht="103.5" customHeight="1" x14ac:dyDescent="0.35">
      <c r="A64" s="239" t="s">
        <v>1383</v>
      </c>
      <c r="B64" s="279" t="s">
        <v>433</v>
      </c>
      <c r="C64" s="286" t="s">
        <v>434</v>
      </c>
      <c r="D64" s="235" t="s">
        <v>393</v>
      </c>
      <c r="E64" s="241" t="s">
        <v>1090</v>
      </c>
      <c r="F64" s="275" t="s">
        <v>1091</v>
      </c>
      <c r="G64" s="275" t="s">
        <v>1092</v>
      </c>
      <c r="H64" s="235" t="s">
        <v>732</v>
      </c>
      <c r="I64" s="5"/>
      <c r="J64" s="185"/>
      <c r="K64" s="182" t="s">
        <v>881</v>
      </c>
      <c r="L64" s="5"/>
      <c r="M64" s="5" t="s">
        <v>166</v>
      </c>
      <c r="N64" s="101" t="s">
        <v>252</v>
      </c>
      <c r="O64" s="184" t="s">
        <v>758</v>
      </c>
      <c r="P64" s="204"/>
      <c r="Q64" s="5" t="s">
        <v>1064</v>
      </c>
      <c r="R64" s="5" t="s">
        <v>1085</v>
      </c>
      <c r="S64" s="5" t="s">
        <v>1094</v>
      </c>
      <c r="T64" s="276" t="s">
        <v>1095</v>
      </c>
      <c r="U64" s="276" t="s">
        <v>1096</v>
      </c>
      <c r="V64" s="276" t="s">
        <v>1097</v>
      </c>
      <c r="AA64" s="96">
        <f>IF(OR(J64="Fail",ISBLANK(J64)),INDEX('Issue Code Table'!C:C,MATCH(N:N,'Issue Code Table'!A:A,0)),IF(M64="Critical",6,IF(M64="Significant",5,IF(M64="Moderate",3,2))))</f>
        <v>5</v>
      </c>
    </row>
    <row r="65" spans="1:28" ht="77.25" customHeight="1" x14ac:dyDescent="0.35">
      <c r="A65" s="239" t="s">
        <v>1384</v>
      </c>
      <c r="B65" s="284" t="s">
        <v>391</v>
      </c>
      <c r="C65" s="285" t="s">
        <v>392</v>
      </c>
      <c r="D65" s="235" t="s">
        <v>393</v>
      </c>
      <c r="E65" s="241" t="s">
        <v>1099</v>
      </c>
      <c r="F65" s="275" t="s">
        <v>1100</v>
      </c>
      <c r="G65" s="275" t="s">
        <v>1385</v>
      </c>
      <c r="H65" s="235" t="s">
        <v>1102</v>
      </c>
      <c r="I65" s="5"/>
      <c r="J65" s="185"/>
      <c r="K65" s="5" t="s">
        <v>1103</v>
      </c>
      <c r="L65" s="5"/>
      <c r="M65" s="5" t="s">
        <v>177</v>
      </c>
      <c r="N65" s="101" t="s">
        <v>1104</v>
      </c>
      <c r="O65" s="184" t="s">
        <v>1105</v>
      </c>
      <c r="P65" s="204"/>
      <c r="Q65" s="5" t="s">
        <v>1106</v>
      </c>
      <c r="R65" s="5" t="s">
        <v>1107</v>
      </c>
      <c r="S65" s="5" t="s">
        <v>1108</v>
      </c>
      <c r="T65" s="276" t="s">
        <v>1109</v>
      </c>
      <c r="U65" s="276" t="s">
        <v>1110</v>
      </c>
      <c r="V65" s="276"/>
      <c r="AA65" s="96">
        <f>IF(OR(J65="Fail",ISBLANK(J65)),INDEX('Issue Code Table'!C:C,MATCH(N:N,'Issue Code Table'!A:A,0)),IF(M65="Critical",6,IF(M65="Significant",5,IF(M65="Moderate",3,2))))</f>
        <v>4</v>
      </c>
    </row>
    <row r="66" spans="1:28" ht="94.5" customHeight="1" x14ac:dyDescent="0.35">
      <c r="A66" s="239" t="s">
        <v>1386</v>
      </c>
      <c r="B66" s="284" t="s">
        <v>391</v>
      </c>
      <c r="C66" s="285" t="s">
        <v>392</v>
      </c>
      <c r="D66" s="235" t="s">
        <v>393</v>
      </c>
      <c r="E66" s="241" t="s">
        <v>1112</v>
      </c>
      <c r="F66" s="275" t="s">
        <v>1113</v>
      </c>
      <c r="G66" s="275" t="s">
        <v>1114</v>
      </c>
      <c r="H66" s="235" t="s">
        <v>1115</v>
      </c>
      <c r="I66" s="5"/>
      <c r="J66" s="185"/>
      <c r="K66" s="5" t="s">
        <v>1116</v>
      </c>
      <c r="L66" s="5"/>
      <c r="M66" s="5" t="s">
        <v>177</v>
      </c>
      <c r="N66" s="101" t="s">
        <v>1104</v>
      </c>
      <c r="O66" s="184" t="s">
        <v>1105</v>
      </c>
      <c r="P66" s="204"/>
      <c r="Q66" s="5" t="s">
        <v>1106</v>
      </c>
      <c r="R66" s="5" t="s">
        <v>1117</v>
      </c>
      <c r="S66" s="5" t="s">
        <v>1118</v>
      </c>
      <c r="T66" s="276" t="s">
        <v>1119</v>
      </c>
      <c r="U66" s="276" t="s">
        <v>1120</v>
      </c>
      <c r="V66" s="276"/>
      <c r="AA66" s="96">
        <f>IF(OR(J66="Fail",ISBLANK(J66)),INDEX('Issue Code Table'!C:C,MATCH(N:N,'Issue Code Table'!A:A,0)),IF(M66="Critical",6,IF(M66="Significant",5,IF(M66="Moderate",3,2))))</f>
        <v>4</v>
      </c>
    </row>
    <row r="67" spans="1:28" ht="114" customHeight="1" x14ac:dyDescent="0.35">
      <c r="A67" s="239" t="s">
        <v>1387</v>
      </c>
      <c r="B67" s="284" t="s">
        <v>391</v>
      </c>
      <c r="C67" s="285" t="s">
        <v>392</v>
      </c>
      <c r="D67" s="235" t="s">
        <v>393</v>
      </c>
      <c r="E67" s="241" t="s">
        <v>1122</v>
      </c>
      <c r="F67" s="275" t="s">
        <v>1123</v>
      </c>
      <c r="G67" s="275" t="s">
        <v>1124</v>
      </c>
      <c r="H67" s="235" t="s">
        <v>1125</v>
      </c>
      <c r="I67" s="5"/>
      <c r="J67" s="185"/>
      <c r="K67" s="5" t="s">
        <v>1126</v>
      </c>
      <c r="L67" s="5"/>
      <c r="M67" s="5" t="s">
        <v>177</v>
      </c>
      <c r="N67" s="101" t="s">
        <v>1104</v>
      </c>
      <c r="O67" s="184" t="s">
        <v>1105</v>
      </c>
      <c r="P67" s="204"/>
      <c r="Q67" s="5" t="s">
        <v>1106</v>
      </c>
      <c r="R67" s="5" t="s">
        <v>1127</v>
      </c>
      <c r="S67" s="5" t="s">
        <v>1128</v>
      </c>
      <c r="T67" s="276" t="s">
        <v>1129</v>
      </c>
      <c r="U67" s="276" t="s">
        <v>1130</v>
      </c>
      <c r="V67" s="276"/>
      <c r="AA67" s="96">
        <f>IF(OR(J67="Fail",ISBLANK(J67)),INDEX('Issue Code Table'!C:C,MATCH(N:N,'Issue Code Table'!A:A,0)),IF(M67="Critical",6,IF(M67="Significant",5,IF(M67="Moderate",3,2))))</f>
        <v>4</v>
      </c>
    </row>
    <row r="68" spans="1:28" ht="108" customHeight="1" x14ac:dyDescent="0.35">
      <c r="A68" s="239" t="s">
        <v>1388</v>
      </c>
      <c r="B68" s="284" t="s">
        <v>391</v>
      </c>
      <c r="C68" s="285" t="s">
        <v>392</v>
      </c>
      <c r="D68" s="235" t="s">
        <v>393</v>
      </c>
      <c r="E68" s="241" t="s">
        <v>1132</v>
      </c>
      <c r="F68" s="275" t="s">
        <v>1133</v>
      </c>
      <c r="G68" s="275" t="s">
        <v>1134</v>
      </c>
      <c r="H68" s="235" t="s">
        <v>1135</v>
      </c>
      <c r="I68" s="5"/>
      <c r="J68" s="185"/>
      <c r="K68" s="5" t="s">
        <v>1136</v>
      </c>
      <c r="L68" s="5"/>
      <c r="M68" s="5" t="s">
        <v>177</v>
      </c>
      <c r="N68" s="101" t="s">
        <v>1104</v>
      </c>
      <c r="O68" s="184" t="s">
        <v>1105</v>
      </c>
      <c r="P68" s="204"/>
      <c r="Q68" s="5" t="s">
        <v>1106</v>
      </c>
      <c r="R68" s="5" t="s">
        <v>1137</v>
      </c>
      <c r="S68" s="5" t="s">
        <v>1138</v>
      </c>
      <c r="T68" s="276" t="s">
        <v>1139</v>
      </c>
      <c r="U68" s="276" t="s">
        <v>1140</v>
      </c>
      <c r="V68" s="276"/>
      <c r="AA68" s="96">
        <f>IF(OR(J68="Fail",ISBLANK(J68)),INDEX('Issue Code Table'!C:C,MATCH(N:N,'Issue Code Table'!A:A,0)),IF(M68="Critical",6,IF(M68="Significant",5,IF(M68="Moderate",3,2))))</f>
        <v>4</v>
      </c>
    </row>
    <row r="69" spans="1:28" ht="93.75" customHeight="1" x14ac:dyDescent="0.35">
      <c r="A69" s="239" t="s">
        <v>1389</v>
      </c>
      <c r="B69" s="284" t="s">
        <v>391</v>
      </c>
      <c r="C69" s="285" t="s">
        <v>392</v>
      </c>
      <c r="D69" s="235" t="s">
        <v>393</v>
      </c>
      <c r="E69" s="241" t="s">
        <v>1142</v>
      </c>
      <c r="F69" s="275" t="s">
        <v>1143</v>
      </c>
      <c r="G69" s="275" t="s">
        <v>1144</v>
      </c>
      <c r="H69" s="235" t="s">
        <v>1145</v>
      </c>
      <c r="I69" s="5"/>
      <c r="J69" s="185"/>
      <c r="K69" s="5" t="s">
        <v>1146</v>
      </c>
      <c r="L69" s="5"/>
      <c r="M69" s="5" t="s">
        <v>177</v>
      </c>
      <c r="N69" s="101" t="s">
        <v>1104</v>
      </c>
      <c r="O69" s="184" t="s">
        <v>1105</v>
      </c>
      <c r="P69" s="204"/>
      <c r="Q69" s="5" t="s">
        <v>1106</v>
      </c>
      <c r="R69" s="5" t="s">
        <v>1147</v>
      </c>
      <c r="S69" s="5" t="s">
        <v>1148</v>
      </c>
      <c r="T69" s="276" t="s">
        <v>1149</v>
      </c>
      <c r="U69" s="276" t="s">
        <v>1150</v>
      </c>
      <c r="V69" s="276"/>
      <c r="AA69" s="96">
        <f>IF(OR(J69="Fail",ISBLANK(J69)),INDEX('Issue Code Table'!C:C,MATCH(N:N,'Issue Code Table'!A:A,0)),IF(M69="Critical",6,IF(M69="Significant",5,IF(M69="Moderate",3,2))))</f>
        <v>4</v>
      </c>
    </row>
    <row r="70" spans="1:28" ht="94.5" customHeight="1" x14ac:dyDescent="0.35">
      <c r="A70" s="239" t="s">
        <v>1390</v>
      </c>
      <c r="B70" s="284" t="s">
        <v>391</v>
      </c>
      <c r="C70" s="285" t="s">
        <v>392</v>
      </c>
      <c r="D70" s="235" t="s">
        <v>393</v>
      </c>
      <c r="E70" s="241" t="s">
        <v>1152</v>
      </c>
      <c r="F70" s="275" t="s">
        <v>1153</v>
      </c>
      <c r="G70" s="275" t="s">
        <v>1154</v>
      </c>
      <c r="H70" s="235" t="s">
        <v>1155</v>
      </c>
      <c r="I70" s="5"/>
      <c r="J70" s="185"/>
      <c r="K70" s="5" t="s">
        <v>1156</v>
      </c>
      <c r="L70" s="5"/>
      <c r="M70" s="5" t="s">
        <v>177</v>
      </c>
      <c r="N70" s="101" t="s">
        <v>1104</v>
      </c>
      <c r="O70" s="184" t="s">
        <v>1105</v>
      </c>
      <c r="P70" s="204"/>
      <c r="Q70" s="5" t="s">
        <v>1106</v>
      </c>
      <c r="R70" s="205" t="s">
        <v>1157</v>
      </c>
      <c r="S70" s="5" t="s">
        <v>1158</v>
      </c>
      <c r="T70" s="276" t="s">
        <v>1159</v>
      </c>
      <c r="U70" s="276" t="s">
        <v>1160</v>
      </c>
      <c r="V70" s="276"/>
      <c r="AA70" s="96">
        <f>IF(OR(J70="Fail",ISBLANK(J70)),INDEX('Issue Code Table'!C:C,MATCH(N:N,'Issue Code Table'!A:A,0)),IF(M70="Critical",6,IF(M70="Significant",5,IF(M70="Moderate",3,2))))</f>
        <v>4</v>
      </c>
    </row>
    <row r="71" spans="1:28" ht="120" customHeight="1" x14ac:dyDescent="0.35">
      <c r="A71" s="239" t="s">
        <v>1391</v>
      </c>
      <c r="B71" s="284" t="s">
        <v>391</v>
      </c>
      <c r="C71" s="285" t="s">
        <v>392</v>
      </c>
      <c r="D71" s="235" t="s">
        <v>393</v>
      </c>
      <c r="E71" s="241" t="s">
        <v>1162</v>
      </c>
      <c r="F71" s="275" t="s">
        <v>1163</v>
      </c>
      <c r="G71" s="275" t="s">
        <v>1164</v>
      </c>
      <c r="H71" s="235" t="s">
        <v>1165</v>
      </c>
      <c r="I71" s="5"/>
      <c r="J71" s="185"/>
      <c r="K71" s="5" t="s">
        <v>1166</v>
      </c>
      <c r="L71" s="5"/>
      <c r="M71" s="5" t="s">
        <v>177</v>
      </c>
      <c r="N71" s="101" t="s">
        <v>1104</v>
      </c>
      <c r="O71" s="184" t="s">
        <v>1105</v>
      </c>
      <c r="P71" s="204"/>
      <c r="Q71" s="5" t="s">
        <v>1106</v>
      </c>
      <c r="R71" s="5" t="s">
        <v>1167</v>
      </c>
      <c r="S71" s="5" t="s">
        <v>1168</v>
      </c>
      <c r="T71" s="276" t="s">
        <v>1169</v>
      </c>
      <c r="U71" s="276" t="s">
        <v>1170</v>
      </c>
      <c r="V71" s="276"/>
      <c r="AA71" s="96">
        <f>IF(OR(J71="Fail",ISBLANK(J71)),INDEX('Issue Code Table'!C:C,MATCH(N:N,'Issue Code Table'!A:A,0)),IF(M71="Critical",6,IF(M71="Significant",5,IF(M71="Moderate",3,2))))</f>
        <v>4</v>
      </c>
    </row>
    <row r="72" spans="1:28" ht="103.5" customHeight="1" x14ac:dyDescent="0.35">
      <c r="A72" s="239" t="s">
        <v>1392</v>
      </c>
      <c r="B72" s="284" t="s">
        <v>391</v>
      </c>
      <c r="C72" s="285" t="s">
        <v>392</v>
      </c>
      <c r="D72" s="235" t="s">
        <v>393</v>
      </c>
      <c r="E72" s="241" t="s">
        <v>1172</v>
      </c>
      <c r="F72" s="275" t="s">
        <v>1173</v>
      </c>
      <c r="G72" s="275" t="s">
        <v>1174</v>
      </c>
      <c r="H72" s="235" t="s">
        <v>1175</v>
      </c>
      <c r="I72" s="5"/>
      <c r="J72" s="185"/>
      <c r="K72" s="5" t="s">
        <v>1176</v>
      </c>
      <c r="L72" s="5"/>
      <c r="M72" s="5" t="s">
        <v>177</v>
      </c>
      <c r="N72" s="101" t="s">
        <v>1104</v>
      </c>
      <c r="O72" s="184" t="s">
        <v>1105</v>
      </c>
      <c r="P72" s="204"/>
      <c r="Q72" s="5" t="s">
        <v>1106</v>
      </c>
      <c r="R72" s="5" t="s">
        <v>1177</v>
      </c>
      <c r="S72" s="5" t="s">
        <v>1178</v>
      </c>
      <c r="T72" s="276" t="s">
        <v>1179</v>
      </c>
      <c r="U72" s="276" t="s">
        <v>1180</v>
      </c>
      <c r="V72" s="276"/>
      <c r="AA72" s="96">
        <f>IF(OR(J72="Fail",ISBLANK(J72)),INDEX('Issue Code Table'!C:C,MATCH(N:N,'Issue Code Table'!A:A,0)),IF(M72="Critical",6,IF(M72="Significant",5,IF(M72="Moderate",3,2))))</f>
        <v>4</v>
      </c>
    </row>
    <row r="73" spans="1:28" ht="78.75" customHeight="1" x14ac:dyDescent="0.35">
      <c r="A73" s="239" t="s">
        <v>1393</v>
      </c>
      <c r="B73" s="284" t="s">
        <v>391</v>
      </c>
      <c r="C73" s="285" t="s">
        <v>392</v>
      </c>
      <c r="D73" s="235" t="s">
        <v>393</v>
      </c>
      <c r="E73" s="241" t="s">
        <v>1182</v>
      </c>
      <c r="F73" s="275" t="s">
        <v>1183</v>
      </c>
      <c r="G73" s="275" t="s">
        <v>1184</v>
      </c>
      <c r="H73" s="235" t="s">
        <v>1185</v>
      </c>
      <c r="I73" s="5"/>
      <c r="J73" s="185"/>
      <c r="K73" s="5" t="s">
        <v>1186</v>
      </c>
      <c r="L73" s="5"/>
      <c r="M73" s="5" t="s">
        <v>177</v>
      </c>
      <c r="N73" s="101" t="s">
        <v>1104</v>
      </c>
      <c r="O73" s="184" t="s">
        <v>1105</v>
      </c>
      <c r="P73" s="204"/>
      <c r="Q73" s="5" t="s">
        <v>1106</v>
      </c>
      <c r="R73" s="5" t="s">
        <v>1187</v>
      </c>
      <c r="S73" s="5" t="s">
        <v>1188</v>
      </c>
      <c r="T73" s="276" t="s">
        <v>1189</v>
      </c>
      <c r="U73" s="276" t="s">
        <v>1190</v>
      </c>
      <c r="V73" s="276"/>
      <c r="AA73" s="96">
        <f>IF(OR(J73="Fail",ISBLANK(J73)),INDEX('Issue Code Table'!C:C,MATCH(N:N,'Issue Code Table'!A:A,0)),IF(M73="Critical",6,IF(M73="Significant",5,IF(M73="Moderate",3,2))))</f>
        <v>4</v>
      </c>
    </row>
    <row r="74" spans="1:28" ht="87.75" customHeight="1" x14ac:dyDescent="0.35">
      <c r="A74" s="239" t="s">
        <v>1394</v>
      </c>
      <c r="B74" s="284" t="s">
        <v>391</v>
      </c>
      <c r="C74" s="285" t="s">
        <v>392</v>
      </c>
      <c r="D74" s="235" t="s">
        <v>393</v>
      </c>
      <c r="E74" s="241" t="s">
        <v>1192</v>
      </c>
      <c r="F74" s="275" t="s">
        <v>1193</v>
      </c>
      <c r="G74" s="275" t="s">
        <v>1395</v>
      </c>
      <c r="H74" s="235" t="s">
        <v>1195</v>
      </c>
      <c r="I74" s="5"/>
      <c r="J74" s="185"/>
      <c r="K74" s="5" t="s">
        <v>1196</v>
      </c>
      <c r="L74" s="5"/>
      <c r="M74" s="5" t="s">
        <v>177</v>
      </c>
      <c r="N74" s="101" t="s">
        <v>1104</v>
      </c>
      <c r="O74" s="184" t="s">
        <v>1105</v>
      </c>
      <c r="P74" s="204"/>
      <c r="Q74" s="5" t="s">
        <v>1106</v>
      </c>
      <c r="R74" s="5" t="s">
        <v>1197</v>
      </c>
      <c r="S74" s="5" t="s">
        <v>1198</v>
      </c>
      <c r="T74" s="276" t="s">
        <v>1199</v>
      </c>
      <c r="U74" s="276" t="s">
        <v>1200</v>
      </c>
      <c r="V74" s="276"/>
      <c r="AA74" s="96">
        <f>IF(OR(J74="Fail",ISBLANK(J74)),INDEX('Issue Code Table'!C:C,MATCH(N:N,'Issue Code Table'!A:A,0)),IF(M74="Critical",6,IF(M74="Significant",5,IF(M74="Moderate",3,2))))</f>
        <v>4</v>
      </c>
    </row>
    <row r="75" spans="1:28" ht="85.5" customHeight="1" x14ac:dyDescent="0.35">
      <c r="A75" s="239" t="s">
        <v>1396</v>
      </c>
      <c r="B75" s="279" t="s">
        <v>433</v>
      </c>
      <c r="C75" s="286" t="s">
        <v>434</v>
      </c>
      <c r="D75" s="235" t="s">
        <v>393</v>
      </c>
      <c r="E75" s="241" t="s">
        <v>1202</v>
      </c>
      <c r="F75" s="275" t="s">
        <v>1203</v>
      </c>
      <c r="G75" s="275" t="s">
        <v>1204</v>
      </c>
      <c r="H75" s="235" t="s">
        <v>1205</v>
      </c>
      <c r="I75" s="5"/>
      <c r="J75" s="185"/>
      <c r="K75" s="5" t="s">
        <v>1206</v>
      </c>
      <c r="L75" s="5"/>
      <c r="M75" s="5" t="s">
        <v>177</v>
      </c>
      <c r="N75" s="101" t="s">
        <v>1104</v>
      </c>
      <c r="O75" s="184" t="s">
        <v>1105</v>
      </c>
      <c r="P75" s="204"/>
      <c r="Q75" s="5" t="s">
        <v>1106</v>
      </c>
      <c r="R75" s="5" t="s">
        <v>1207</v>
      </c>
      <c r="S75" s="5" t="s">
        <v>1208</v>
      </c>
      <c r="T75" s="276" t="s">
        <v>1209</v>
      </c>
      <c r="U75" s="276" t="s">
        <v>1210</v>
      </c>
      <c r="V75" s="276"/>
      <c r="AA75" s="96">
        <f>IF(OR(J75="Fail",ISBLANK(J75)),INDEX('Issue Code Table'!C:C,MATCH(N:N,'Issue Code Table'!A:A,0)),IF(M75="Critical",6,IF(M75="Significant",5,IF(M75="Moderate",3,2))))</f>
        <v>4</v>
      </c>
    </row>
    <row r="76" spans="1:28" ht="88.5" customHeight="1" x14ac:dyDescent="0.35">
      <c r="A76" s="239" t="s">
        <v>1397</v>
      </c>
      <c r="B76" s="279" t="s">
        <v>433</v>
      </c>
      <c r="C76" s="286" t="s">
        <v>434</v>
      </c>
      <c r="D76" s="235" t="s">
        <v>393</v>
      </c>
      <c r="E76" s="241" t="s">
        <v>1212</v>
      </c>
      <c r="F76" s="275" t="s">
        <v>1213</v>
      </c>
      <c r="G76" s="275" t="s">
        <v>1214</v>
      </c>
      <c r="H76" s="235" t="s">
        <v>1215</v>
      </c>
      <c r="I76" s="5"/>
      <c r="J76" s="185"/>
      <c r="K76" s="5" t="s">
        <v>1216</v>
      </c>
      <c r="L76" s="5"/>
      <c r="M76" s="5" t="s">
        <v>177</v>
      </c>
      <c r="N76" s="101" t="s">
        <v>1104</v>
      </c>
      <c r="O76" s="184" t="s">
        <v>1105</v>
      </c>
      <c r="P76" s="204"/>
      <c r="Q76" s="5" t="s">
        <v>1106</v>
      </c>
      <c r="R76" s="5" t="s">
        <v>1217</v>
      </c>
      <c r="S76" s="5" t="s">
        <v>1218</v>
      </c>
      <c r="T76" s="276" t="s">
        <v>1219</v>
      </c>
      <c r="U76" s="276" t="s">
        <v>1220</v>
      </c>
      <c r="V76" s="276"/>
      <c r="AA76" s="96">
        <f>IF(OR(J76="Fail",ISBLANK(J76)),INDEX('Issue Code Table'!C:C,MATCH(N:N,'Issue Code Table'!A:A,0)),IF(M76="Critical",6,IF(M76="Significant",5,IF(M76="Moderate",3,2))))</f>
        <v>4</v>
      </c>
    </row>
    <row r="77" spans="1:28" customFormat="1" ht="74.25" customHeight="1" x14ac:dyDescent="0.35">
      <c r="A77" s="239" t="s">
        <v>1398</v>
      </c>
      <c r="B77" s="284" t="s">
        <v>391</v>
      </c>
      <c r="C77" s="285" t="s">
        <v>392</v>
      </c>
      <c r="D77" s="235" t="s">
        <v>393</v>
      </c>
      <c r="E77" s="241" t="s">
        <v>1222</v>
      </c>
      <c r="F77" s="275" t="s">
        <v>1223</v>
      </c>
      <c r="G77" s="275" t="s">
        <v>1224</v>
      </c>
      <c r="H77" s="235" t="s">
        <v>1225</v>
      </c>
      <c r="I77" s="5"/>
      <c r="J77" s="185"/>
      <c r="K77" s="182" t="s">
        <v>1226</v>
      </c>
      <c r="L77" s="5"/>
      <c r="M77" s="5" t="s">
        <v>177</v>
      </c>
      <c r="N77" s="101" t="s">
        <v>1104</v>
      </c>
      <c r="O77" s="184" t="s">
        <v>1105</v>
      </c>
      <c r="P77" s="204"/>
      <c r="Q77" s="5" t="s">
        <v>1106</v>
      </c>
      <c r="R77" s="5" t="s">
        <v>1227</v>
      </c>
      <c r="S77" s="5" t="s">
        <v>1228</v>
      </c>
      <c r="T77" s="276" t="s">
        <v>1229</v>
      </c>
      <c r="U77" s="276" t="s">
        <v>1230</v>
      </c>
      <c r="V77" s="276"/>
      <c r="W77" s="112"/>
      <c r="X77" s="112"/>
      <c r="Y77" s="112"/>
      <c r="Z77" s="112"/>
      <c r="AA77" s="96">
        <f>IF(OR(J77="Fail",ISBLANK(J77)),INDEX('Issue Code Table'!C:C,MATCH(N:N,'Issue Code Table'!A:A,0)),IF(M77="Critical",6,IF(M77="Significant",5,IF(M77="Moderate",3,2))))</f>
        <v>4</v>
      </c>
      <c r="AB77" s="112"/>
    </row>
    <row r="78" spans="1:28" customFormat="1" ht="85.5" customHeight="1" x14ac:dyDescent="0.35">
      <c r="A78" s="239" t="s">
        <v>1399</v>
      </c>
      <c r="B78" s="284" t="s">
        <v>391</v>
      </c>
      <c r="C78" s="285" t="s">
        <v>392</v>
      </c>
      <c r="D78" s="235" t="s">
        <v>393</v>
      </c>
      <c r="E78" s="241" t="s">
        <v>1232</v>
      </c>
      <c r="F78" s="275" t="s">
        <v>1233</v>
      </c>
      <c r="G78" s="275" t="s">
        <v>1234</v>
      </c>
      <c r="H78" s="235" t="s">
        <v>1235</v>
      </c>
      <c r="I78" s="5"/>
      <c r="J78" s="185"/>
      <c r="K78" s="5" t="s">
        <v>1236</v>
      </c>
      <c r="L78" s="5"/>
      <c r="M78" s="5" t="s">
        <v>177</v>
      </c>
      <c r="N78" s="101" t="s">
        <v>1104</v>
      </c>
      <c r="O78" s="184" t="s">
        <v>1105</v>
      </c>
      <c r="P78" s="204"/>
      <c r="Q78" s="5" t="s">
        <v>1106</v>
      </c>
      <c r="R78" s="5" t="s">
        <v>1237</v>
      </c>
      <c r="S78" s="5" t="s">
        <v>1238</v>
      </c>
      <c r="T78" s="276" t="s">
        <v>1239</v>
      </c>
      <c r="U78" s="276" t="s">
        <v>1240</v>
      </c>
      <c r="V78" s="276"/>
      <c r="W78" s="112"/>
      <c r="X78" s="112"/>
      <c r="Y78" s="112"/>
      <c r="Z78" s="112"/>
      <c r="AA78" s="96">
        <f>IF(OR(J78="Fail",ISBLANK(J78)),INDEX('Issue Code Table'!C:C,MATCH(N:N,'Issue Code Table'!A:A,0)),IF(M78="Critical",6,IF(M78="Significant",5,IF(M78="Moderate",3,2))))</f>
        <v>4</v>
      </c>
      <c r="AB78" s="112"/>
    </row>
    <row r="79" spans="1:28" customFormat="1" ht="81" customHeight="1" x14ac:dyDescent="0.35">
      <c r="A79" s="239" t="s">
        <v>1400</v>
      </c>
      <c r="B79" s="284" t="s">
        <v>391</v>
      </c>
      <c r="C79" s="285" t="s">
        <v>392</v>
      </c>
      <c r="D79" s="235" t="s">
        <v>393</v>
      </c>
      <c r="E79" s="241" t="s">
        <v>1242</v>
      </c>
      <c r="F79" s="275" t="s">
        <v>1243</v>
      </c>
      <c r="G79" s="275" t="s">
        <v>1244</v>
      </c>
      <c r="H79" s="235" t="s">
        <v>1245</v>
      </c>
      <c r="I79" s="5"/>
      <c r="J79" s="185"/>
      <c r="K79" s="5" t="s">
        <v>1246</v>
      </c>
      <c r="L79" s="5"/>
      <c r="M79" s="5" t="s">
        <v>177</v>
      </c>
      <c r="N79" s="101" t="s">
        <v>1104</v>
      </c>
      <c r="O79" s="184" t="s">
        <v>1105</v>
      </c>
      <c r="P79" s="204"/>
      <c r="Q79" s="5" t="s">
        <v>1106</v>
      </c>
      <c r="R79" s="5" t="s">
        <v>1247</v>
      </c>
      <c r="S79" s="5" t="s">
        <v>1248</v>
      </c>
      <c r="T79" s="276" t="s">
        <v>1249</v>
      </c>
      <c r="U79" s="276" t="s">
        <v>1250</v>
      </c>
      <c r="V79" s="276"/>
      <c r="W79" s="112"/>
      <c r="X79" s="112"/>
      <c r="Y79" s="112"/>
      <c r="Z79" s="112"/>
      <c r="AA79" s="96">
        <f>IF(OR(J79="Fail",ISBLANK(J79)),INDEX('Issue Code Table'!C:C,MATCH(N:N,'Issue Code Table'!A:A,0)),IF(M79="Critical",6,IF(M79="Significant",5,IF(M79="Moderate",3,2))))</f>
        <v>4</v>
      </c>
      <c r="AB79" s="112"/>
    </row>
    <row r="80" spans="1:28" customFormat="1" ht="86.25" customHeight="1" x14ac:dyDescent="0.35">
      <c r="A80" s="239" t="s">
        <v>1401</v>
      </c>
      <c r="B80" s="284" t="s">
        <v>391</v>
      </c>
      <c r="C80" s="285" t="s">
        <v>392</v>
      </c>
      <c r="D80" s="235" t="s">
        <v>393</v>
      </c>
      <c r="E80" s="241" t="s">
        <v>1252</v>
      </c>
      <c r="F80" s="275" t="s">
        <v>1253</v>
      </c>
      <c r="G80" s="275" t="s">
        <v>1402</v>
      </c>
      <c r="H80" s="235" t="s">
        <v>1255</v>
      </c>
      <c r="I80" s="5"/>
      <c r="J80" s="185"/>
      <c r="K80" s="5" t="s">
        <v>1256</v>
      </c>
      <c r="L80" s="5"/>
      <c r="M80" s="5" t="s">
        <v>177</v>
      </c>
      <c r="N80" s="101" t="s">
        <v>1104</v>
      </c>
      <c r="O80" s="184" t="s">
        <v>1105</v>
      </c>
      <c r="P80" s="204"/>
      <c r="Q80" s="5" t="s">
        <v>1106</v>
      </c>
      <c r="R80" s="205" t="s">
        <v>1257</v>
      </c>
      <c r="S80" s="5" t="s">
        <v>1258</v>
      </c>
      <c r="T80" s="276" t="s">
        <v>1259</v>
      </c>
      <c r="U80" s="276" t="s">
        <v>1260</v>
      </c>
      <c r="V80" s="276"/>
      <c r="W80" s="112"/>
      <c r="X80" s="112"/>
      <c r="Y80" s="112"/>
      <c r="Z80" s="112"/>
      <c r="AA80" s="96">
        <f>IF(OR(J80="Fail",ISBLANK(J80)),INDEX('Issue Code Table'!C:C,MATCH(N:N,'Issue Code Table'!A:A,0)),IF(M80="Critical",6,IF(M80="Significant",5,IF(M80="Moderate",3,2))))</f>
        <v>4</v>
      </c>
      <c r="AB80" s="112"/>
    </row>
    <row r="81" spans="1:28" customFormat="1" ht="93.75" customHeight="1" x14ac:dyDescent="0.35">
      <c r="A81" s="239" t="s">
        <v>1403</v>
      </c>
      <c r="B81" s="284" t="s">
        <v>391</v>
      </c>
      <c r="C81" s="285" t="s">
        <v>392</v>
      </c>
      <c r="D81" s="235" t="s">
        <v>393</v>
      </c>
      <c r="E81" s="241" t="s">
        <v>1262</v>
      </c>
      <c r="F81" s="275" t="s">
        <v>1263</v>
      </c>
      <c r="G81" s="275" t="s">
        <v>1264</v>
      </c>
      <c r="H81" s="235" t="s">
        <v>1265</v>
      </c>
      <c r="I81" s="5"/>
      <c r="J81" s="185"/>
      <c r="K81" s="5" t="s">
        <v>1266</v>
      </c>
      <c r="L81" s="5"/>
      <c r="M81" s="5" t="s">
        <v>177</v>
      </c>
      <c r="N81" s="101" t="s">
        <v>1104</v>
      </c>
      <c r="O81" s="184" t="s">
        <v>1105</v>
      </c>
      <c r="P81" s="204"/>
      <c r="Q81" s="5" t="s">
        <v>1106</v>
      </c>
      <c r="R81" s="5" t="s">
        <v>1267</v>
      </c>
      <c r="S81" s="5" t="s">
        <v>1268</v>
      </c>
      <c r="T81" s="276" t="s">
        <v>1269</v>
      </c>
      <c r="U81" s="276" t="s">
        <v>1270</v>
      </c>
      <c r="V81" s="276"/>
      <c r="W81" s="112"/>
      <c r="X81" s="112"/>
      <c r="Y81" s="112"/>
      <c r="Z81" s="112"/>
      <c r="AA81" s="96">
        <f>IF(OR(J81="Fail",ISBLANK(J81)),INDEX('Issue Code Table'!C:C,MATCH(N:N,'Issue Code Table'!A:A,0)),IF(M81="Critical",6,IF(M81="Significant",5,IF(M81="Moderate",3,2))))</f>
        <v>4</v>
      </c>
      <c r="AB81" s="112"/>
    </row>
    <row r="82" spans="1:28" customFormat="1" ht="131.25" customHeight="1" x14ac:dyDescent="0.35">
      <c r="A82" s="239" t="s">
        <v>1404</v>
      </c>
      <c r="B82" s="284" t="s">
        <v>391</v>
      </c>
      <c r="C82" s="285" t="s">
        <v>392</v>
      </c>
      <c r="D82" s="235" t="s">
        <v>393</v>
      </c>
      <c r="E82" s="241" t="s">
        <v>1272</v>
      </c>
      <c r="F82" s="275" t="s">
        <v>1273</v>
      </c>
      <c r="G82" s="275" t="s">
        <v>1274</v>
      </c>
      <c r="H82" s="235" t="s">
        <v>1275</v>
      </c>
      <c r="I82" s="5"/>
      <c r="J82" s="185"/>
      <c r="K82" s="5" t="s">
        <v>1276</v>
      </c>
      <c r="L82" s="5"/>
      <c r="M82" s="5" t="s">
        <v>166</v>
      </c>
      <c r="N82" s="101" t="s">
        <v>1277</v>
      </c>
      <c r="O82" s="184" t="s">
        <v>1278</v>
      </c>
      <c r="P82" s="204"/>
      <c r="Q82" s="5" t="s">
        <v>1106</v>
      </c>
      <c r="R82" s="5" t="s">
        <v>1279</v>
      </c>
      <c r="S82" s="5" t="s">
        <v>1280</v>
      </c>
      <c r="T82" s="276" t="s">
        <v>1281</v>
      </c>
      <c r="U82" s="276" t="s">
        <v>1282</v>
      </c>
      <c r="V82" s="276" t="s">
        <v>1283</v>
      </c>
      <c r="W82" s="112"/>
      <c r="X82" s="112"/>
      <c r="Y82" s="112"/>
      <c r="Z82" s="112"/>
      <c r="AA82" s="96">
        <f>IF(OR(J82="Fail",ISBLANK(J82)),INDEX('Issue Code Table'!C:C,MATCH(N:N,'Issue Code Table'!A:A,0)),IF(M82="Critical",6,IF(M82="Significant",5,IF(M82="Moderate",3,2))))</f>
        <v>5</v>
      </c>
      <c r="AB82" s="112"/>
    </row>
    <row r="83" spans="1:28" customFormat="1" ht="14.5" x14ac:dyDescent="0.35">
      <c r="A83" s="113"/>
      <c r="B83" s="113"/>
      <c r="C83" s="113"/>
      <c r="D83" s="113"/>
      <c r="E83" s="247"/>
      <c r="F83" s="113"/>
      <c r="G83" s="114"/>
      <c r="H83" s="113"/>
      <c r="I83" s="113"/>
      <c r="J83" s="113"/>
      <c r="K83" s="120"/>
      <c r="L83" s="113"/>
      <c r="M83" s="114"/>
      <c r="N83" s="114"/>
      <c r="O83" s="121"/>
      <c r="P83" s="121"/>
      <c r="Q83" s="113"/>
      <c r="R83" s="113"/>
      <c r="S83" s="115"/>
      <c r="T83" s="262"/>
      <c r="U83" s="262"/>
      <c r="V83" s="262"/>
      <c r="W83" s="116"/>
      <c r="X83" s="116"/>
      <c r="Y83" s="116"/>
      <c r="Z83" s="116"/>
      <c r="AA83" s="262"/>
      <c r="AB83" s="116"/>
    </row>
    <row r="84" spans="1:28" customFormat="1" ht="14.5" hidden="1" x14ac:dyDescent="0.35">
      <c r="E84" s="248"/>
      <c r="H84" s="97" t="s">
        <v>105</v>
      </c>
      <c r="N84" s="94"/>
      <c r="T84" s="263"/>
      <c r="U84" s="263"/>
      <c r="V84" s="263"/>
    </row>
    <row r="85" spans="1:28" customFormat="1" ht="14.5" hidden="1" x14ac:dyDescent="0.35">
      <c r="E85" s="248"/>
      <c r="H85" s="97" t="s">
        <v>106</v>
      </c>
      <c r="N85" s="94"/>
      <c r="T85" s="263"/>
      <c r="U85" s="263"/>
      <c r="V85" s="263"/>
    </row>
    <row r="86" spans="1:28" customFormat="1" ht="14.5" hidden="1" x14ac:dyDescent="0.35">
      <c r="E86" s="248"/>
      <c r="H86" s="97" t="s">
        <v>94</v>
      </c>
      <c r="N86" s="94"/>
      <c r="T86" s="263"/>
      <c r="U86" s="263"/>
      <c r="V86" s="263"/>
    </row>
    <row r="87" spans="1:28" customFormat="1" ht="14.5" hidden="1" x14ac:dyDescent="0.35">
      <c r="E87" s="248"/>
      <c r="H87" s="97" t="s">
        <v>360</v>
      </c>
      <c r="N87" s="94"/>
      <c r="T87" s="263"/>
      <c r="U87" s="263"/>
      <c r="V87" s="263"/>
    </row>
    <row r="88" spans="1:28" customFormat="1" ht="14.5" hidden="1" x14ac:dyDescent="0.35">
      <c r="E88" s="248"/>
      <c r="N88" s="94"/>
      <c r="T88" s="263"/>
      <c r="U88" s="263"/>
      <c r="V88" s="263"/>
    </row>
    <row r="89" spans="1:28" customFormat="1" ht="14.5" hidden="1" x14ac:dyDescent="0.35">
      <c r="E89" s="248"/>
      <c r="H89" s="97" t="s">
        <v>361</v>
      </c>
      <c r="N89" s="94"/>
      <c r="T89" s="263"/>
      <c r="U89" s="263"/>
      <c r="V89" s="263"/>
    </row>
    <row r="90" spans="1:28" customFormat="1" ht="14.5" hidden="1" x14ac:dyDescent="0.35">
      <c r="E90" s="248"/>
      <c r="H90" s="97" t="s">
        <v>145</v>
      </c>
      <c r="N90" s="94"/>
      <c r="T90" s="263"/>
      <c r="U90" s="263"/>
      <c r="V90" s="263"/>
    </row>
    <row r="91" spans="1:28" customFormat="1" ht="14.5" hidden="1" x14ac:dyDescent="0.35">
      <c r="E91" s="248"/>
      <c r="H91" s="97" t="s">
        <v>166</v>
      </c>
      <c r="N91" s="94"/>
      <c r="T91" s="263"/>
      <c r="U91" s="263"/>
      <c r="V91" s="263"/>
    </row>
    <row r="92" spans="1:28" customFormat="1" ht="14.5" hidden="1" x14ac:dyDescent="0.35">
      <c r="E92" s="248"/>
      <c r="H92" s="97" t="s">
        <v>177</v>
      </c>
      <c r="N92" s="94"/>
      <c r="T92" s="263"/>
      <c r="U92" s="263"/>
      <c r="V92" s="263"/>
    </row>
    <row r="93" spans="1:28" customFormat="1" ht="14.5" hidden="1" x14ac:dyDescent="0.35">
      <c r="E93" s="248"/>
      <c r="H93" s="97" t="s">
        <v>156</v>
      </c>
      <c r="N93" s="94"/>
      <c r="T93" s="263"/>
      <c r="U93" s="263"/>
      <c r="V93" s="263"/>
    </row>
    <row r="94" spans="1:28" ht="12.75" hidden="1" customHeight="1" x14ac:dyDescent="0.35"/>
    <row r="95" spans="1:28" ht="12.75" hidden="1" customHeight="1" x14ac:dyDescent="0.35"/>
    <row r="96" spans="1:28" ht="12.75" hidden="1" customHeight="1" x14ac:dyDescent="0.35"/>
    <row r="97" ht="12.75" hidden="1" customHeight="1" x14ac:dyDescent="0.35"/>
    <row r="98" ht="12.75" hidden="1" customHeight="1" x14ac:dyDescent="0.35"/>
    <row r="99" ht="12.75" hidden="1" customHeight="1" x14ac:dyDescent="0.35"/>
  </sheetData>
  <protectedRanges>
    <protectedRange password="E1A2" sqref="AA2" name="Range1"/>
    <protectedRange password="E1A2" sqref="O25" name="Range1_1_3_89_2"/>
    <protectedRange password="E1A2" sqref="O29" name="Range1_1_3_94"/>
  </protectedRanges>
  <autoFilter ref="A2:O82" xr:uid="{B95E7F4B-E702-4793-82EE-11CFC77FFDD7}"/>
  <conditionalFormatting sqref="L26">
    <cfRule type="cellIs" dxfId="70" priority="43" stopIfTrue="1" operator="equal">
      <formula>"Pass"</formula>
    </cfRule>
    <cfRule type="cellIs" dxfId="69" priority="44" stopIfTrue="1" operator="equal">
      <formula>"Fail"</formula>
    </cfRule>
    <cfRule type="cellIs" dxfId="68" priority="45" stopIfTrue="1" operator="equal">
      <formula>"Info"</formula>
    </cfRule>
  </conditionalFormatting>
  <conditionalFormatting sqref="J3:J22 J35:J42 J29 J32:J33 J45:J82 J24:J26">
    <cfRule type="cellIs" dxfId="67" priority="40" stopIfTrue="1" operator="equal">
      <formula>"Fail"</formula>
    </cfRule>
    <cfRule type="cellIs" dxfId="66" priority="41" stopIfTrue="1" operator="equal">
      <formula>"Pass"</formula>
    </cfRule>
    <cfRule type="cellIs" dxfId="65" priority="42" stopIfTrue="1" operator="equal">
      <formula>"Info"</formula>
    </cfRule>
  </conditionalFormatting>
  <conditionalFormatting sqref="N3:N82">
    <cfRule type="expression" dxfId="64" priority="46">
      <formula>ISERROR(AA3)</formula>
    </cfRule>
  </conditionalFormatting>
  <conditionalFormatting sqref="J34">
    <cfRule type="cellIs" dxfId="63" priority="36" stopIfTrue="1" operator="equal">
      <formula>"Fail"</formula>
    </cfRule>
    <cfRule type="cellIs" dxfId="62" priority="37" stopIfTrue="1" operator="equal">
      <formula>"Pass"</formula>
    </cfRule>
    <cfRule type="cellIs" dxfId="61" priority="38" stopIfTrue="1" operator="equal">
      <formula>"Info"</formula>
    </cfRule>
  </conditionalFormatting>
  <conditionalFormatting sqref="J27">
    <cfRule type="cellIs" dxfId="60" priority="32" stopIfTrue="1" operator="equal">
      <formula>"Fail"</formula>
    </cfRule>
    <cfRule type="cellIs" dxfId="59" priority="33" stopIfTrue="1" operator="equal">
      <formula>"Pass"</formula>
    </cfRule>
    <cfRule type="cellIs" dxfId="58" priority="34" stopIfTrue="1" operator="equal">
      <formula>"Info"</formula>
    </cfRule>
  </conditionalFormatting>
  <conditionalFormatting sqref="J28">
    <cfRule type="cellIs" dxfId="57" priority="28" stopIfTrue="1" operator="equal">
      <formula>"Fail"</formula>
    </cfRule>
    <cfRule type="cellIs" dxfId="56" priority="29" stopIfTrue="1" operator="equal">
      <formula>"Pass"</formula>
    </cfRule>
    <cfRule type="cellIs" dxfId="55" priority="30" stopIfTrue="1" operator="equal">
      <formula>"Info"</formula>
    </cfRule>
  </conditionalFormatting>
  <conditionalFormatting sqref="J30">
    <cfRule type="cellIs" dxfId="54" priority="24" stopIfTrue="1" operator="equal">
      <formula>"Fail"</formula>
    </cfRule>
    <cfRule type="cellIs" dxfId="53" priority="25" stopIfTrue="1" operator="equal">
      <formula>"Pass"</formula>
    </cfRule>
    <cfRule type="cellIs" dxfId="52" priority="26" stopIfTrue="1" operator="equal">
      <formula>"Info"</formula>
    </cfRule>
  </conditionalFormatting>
  <conditionalFormatting sqref="J31">
    <cfRule type="cellIs" dxfId="51" priority="20" stopIfTrue="1" operator="equal">
      <formula>"Fail"</formula>
    </cfRule>
    <cfRule type="cellIs" dxfId="50" priority="21" stopIfTrue="1" operator="equal">
      <formula>"Pass"</formula>
    </cfRule>
    <cfRule type="cellIs" dxfId="49" priority="22" stopIfTrue="1" operator="equal">
      <formula>"Info"</formula>
    </cfRule>
  </conditionalFormatting>
  <conditionalFormatting sqref="J43">
    <cfRule type="cellIs" dxfId="48" priority="16" stopIfTrue="1" operator="equal">
      <formula>"Fail"</formula>
    </cfRule>
    <cfRule type="cellIs" dxfId="47" priority="17" stopIfTrue="1" operator="equal">
      <formula>"Pass"</formula>
    </cfRule>
    <cfRule type="cellIs" dxfId="46" priority="18" stopIfTrue="1" operator="equal">
      <formula>"Info"</formula>
    </cfRule>
  </conditionalFormatting>
  <conditionalFormatting sqref="J44">
    <cfRule type="cellIs" dxfId="45" priority="12" stopIfTrue="1" operator="equal">
      <formula>"Fail"</formula>
    </cfRule>
    <cfRule type="cellIs" dxfId="44" priority="13" stopIfTrue="1" operator="equal">
      <formula>"Pass"</formula>
    </cfRule>
    <cfRule type="cellIs" dxfId="43" priority="14" stopIfTrue="1" operator="equal">
      <formula>"Info"</formula>
    </cfRule>
  </conditionalFormatting>
  <conditionalFormatting sqref="O25">
    <cfRule type="expression" dxfId="42" priority="10" stopIfTrue="1">
      <formula>ISERROR(AC25)</formula>
    </cfRule>
  </conditionalFormatting>
  <conditionalFormatting sqref="O29">
    <cfRule type="expression" dxfId="41" priority="8" stopIfTrue="1">
      <formula>ISERROR(AC29)</formula>
    </cfRule>
  </conditionalFormatting>
  <conditionalFormatting sqref="J23">
    <cfRule type="cellIs" dxfId="40" priority="1" stopIfTrue="1" operator="equal">
      <formula>"Fail"</formula>
    </cfRule>
    <cfRule type="cellIs" dxfId="39" priority="2" stopIfTrue="1" operator="equal">
      <formula>"Pass"</formula>
    </cfRule>
    <cfRule type="cellIs" dxfId="38" priority="3" stopIfTrue="1" operator="equal">
      <formula>"Info"</formula>
    </cfRule>
  </conditionalFormatting>
  <dataValidations count="2">
    <dataValidation type="list" allowBlank="1" showInputMessage="1" showErrorMessage="1" sqref="M3:M82" xr:uid="{8DC31B9A-F5F6-4384-8123-AB3EB3A51E2A}">
      <formula1>$H$90:$H$93</formula1>
    </dataValidation>
    <dataValidation type="list" allowBlank="1" showInputMessage="1" showErrorMessage="1" sqref="J3:J82" xr:uid="{440754B4-1BA5-4A3D-8401-8E12A6E876D8}">
      <formula1>$H$84:$H$87</formula1>
    </dataValidation>
  </dataValidations>
  <pageMargins left="0.7" right="0.7" top="0.75" bottom="0.75" header="0.3" footer="0.3"/>
  <pageSetup scale="21" orientation="portrait" r:id="rId1"/>
  <headerFooter alignWithMargins="0"/>
  <rowBreaks count="3" manualBreakCount="3">
    <brk id="13" max="16383" man="1"/>
    <brk id="46" max="16383" man="1"/>
    <brk id="7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FECC-AB81-494F-A681-7C58D0950CE2}">
  <dimension ref="A1:AC95"/>
  <sheetViews>
    <sheetView zoomScaleNormal="100" zoomScaleSheetLayoutView="80" workbookViewId="0">
      <pane ySplit="2" topLeftCell="A62" activePane="bottomLeft" state="frozenSplit"/>
      <selection pane="bottomLeft" activeCell="E1" sqref="E1:E1048576"/>
    </sheetView>
  </sheetViews>
  <sheetFormatPr defaultColWidth="18.7265625" defaultRowHeight="12.75" customHeight="1" x14ac:dyDescent="0.35"/>
  <cols>
    <col min="1" max="1" width="12.26953125" style="112" bestFit="1" customWidth="1"/>
    <col min="2" max="2" width="8.7265625" style="291" bestFit="1" customWidth="1"/>
    <col min="3" max="3" width="13.453125" style="112" customWidth="1"/>
    <col min="4" max="4" width="15.54296875" style="118" customWidth="1"/>
    <col min="5" max="5" width="24.26953125" style="249" customWidth="1"/>
    <col min="6" max="6" width="37.453125" style="112" customWidth="1"/>
    <col min="7" max="7" width="52.7265625" style="112" customWidth="1"/>
    <col min="8" max="8" width="28.7265625" style="292" customWidth="1"/>
    <col min="9" max="9" width="31.7265625" style="292" customWidth="1"/>
    <col min="10" max="10" width="10" style="292" customWidth="1"/>
    <col min="11" max="11" width="25.81640625" style="292" hidden="1" customWidth="1"/>
    <col min="12" max="12" width="25.7265625" style="292" customWidth="1"/>
    <col min="13" max="13" width="14.7265625" style="293" customWidth="1"/>
    <col min="14" max="14" width="15.26953125" style="293" customWidth="1"/>
    <col min="15" max="15" width="74.453125" style="118" customWidth="1"/>
    <col min="16" max="16" width="4.7265625" style="118" customWidth="1"/>
    <col min="17" max="17" width="16.26953125" style="291" customWidth="1"/>
    <col min="18" max="18" width="20.7265625" style="291" customWidth="1"/>
    <col min="19" max="19" width="55.453125" style="112" customWidth="1"/>
    <col min="20" max="20" width="50.1796875" style="292" customWidth="1"/>
    <col min="21" max="21" width="46.453125" style="292" hidden="1" customWidth="1"/>
    <col min="22" max="22" width="30.7265625" style="292" hidden="1" customWidth="1"/>
    <col min="23" max="26" width="9.26953125" style="112" customWidth="1"/>
    <col min="27" max="27" width="21" style="117" hidden="1" customWidth="1"/>
    <col min="28" max="28" width="9.26953125" style="112" customWidth="1"/>
    <col min="30" max="16384" width="18.7265625" style="112"/>
  </cols>
  <sheetData>
    <row r="1" spans="1:29" s="195" customFormat="1" ht="14.5" x14ac:dyDescent="0.35">
      <c r="A1" s="191" t="s">
        <v>104</v>
      </c>
      <c r="B1" s="192"/>
      <c r="C1" s="191"/>
      <c r="D1" s="191"/>
      <c r="E1" s="282"/>
      <c r="F1" s="191"/>
      <c r="G1" s="191"/>
      <c r="H1" s="191"/>
      <c r="I1" s="191"/>
      <c r="J1" s="191"/>
      <c r="K1" s="193"/>
      <c r="L1" s="194"/>
      <c r="M1" s="194"/>
      <c r="N1" s="194"/>
      <c r="O1" s="194"/>
      <c r="P1" s="202"/>
      <c r="Q1" s="194"/>
      <c r="R1" s="194"/>
      <c r="S1" s="194"/>
      <c r="T1" s="261"/>
      <c r="U1" s="268"/>
      <c r="V1" s="268"/>
      <c r="X1" s="94"/>
      <c r="Y1" s="283"/>
      <c r="Z1" s="94"/>
      <c r="AA1" s="194"/>
    </row>
    <row r="2" spans="1:29" ht="42" customHeight="1" x14ac:dyDescent="0.3">
      <c r="A2" s="187" t="s">
        <v>362</v>
      </c>
      <c r="B2" s="187" t="s">
        <v>122</v>
      </c>
      <c r="C2" s="187" t="s">
        <v>123</v>
      </c>
      <c r="D2" s="187" t="s">
        <v>124</v>
      </c>
      <c r="E2" s="245" t="s">
        <v>364</v>
      </c>
      <c r="F2" s="187" t="s">
        <v>125</v>
      </c>
      <c r="G2" s="187" t="s">
        <v>365</v>
      </c>
      <c r="H2" s="187" t="s">
        <v>127</v>
      </c>
      <c r="I2" s="187" t="s">
        <v>128</v>
      </c>
      <c r="J2" s="187" t="s">
        <v>129</v>
      </c>
      <c r="K2" s="190" t="s">
        <v>366</v>
      </c>
      <c r="L2" s="187" t="s">
        <v>130</v>
      </c>
      <c r="M2" s="187" t="s">
        <v>131</v>
      </c>
      <c r="N2" s="187" t="s">
        <v>132</v>
      </c>
      <c r="O2" s="188" t="s">
        <v>133</v>
      </c>
      <c r="P2" s="203"/>
      <c r="Q2" s="250" t="s">
        <v>367</v>
      </c>
      <c r="R2" s="250" t="s">
        <v>368</v>
      </c>
      <c r="S2" s="250" t="s">
        <v>369</v>
      </c>
      <c r="T2" s="269" t="s">
        <v>370</v>
      </c>
      <c r="U2" s="270" t="s">
        <v>1405</v>
      </c>
      <c r="V2" s="270" t="s">
        <v>372</v>
      </c>
      <c r="AA2" s="95" t="s">
        <v>136</v>
      </c>
      <c r="AC2" s="112"/>
    </row>
    <row r="3" spans="1:29" ht="86.25" customHeight="1" x14ac:dyDescent="0.35">
      <c r="A3" s="239" t="s">
        <v>1406</v>
      </c>
      <c r="B3" s="240" t="s">
        <v>374</v>
      </c>
      <c r="C3" s="240" t="s">
        <v>375</v>
      </c>
      <c r="D3" s="239" t="s">
        <v>140</v>
      </c>
      <c r="E3" s="240" t="s">
        <v>376</v>
      </c>
      <c r="F3" s="275" t="s">
        <v>377</v>
      </c>
      <c r="G3" s="294" t="s">
        <v>1407</v>
      </c>
      <c r="H3" s="235" t="s">
        <v>379</v>
      </c>
      <c r="I3" s="101"/>
      <c r="J3" s="185"/>
      <c r="K3" s="101" t="s">
        <v>1408</v>
      </c>
      <c r="L3" s="298" t="s">
        <v>1409</v>
      </c>
      <c r="M3" s="101" t="s">
        <v>166</v>
      </c>
      <c r="N3" s="101" t="s">
        <v>382</v>
      </c>
      <c r="O3" s="183" t="s">
        <v>1288</v>
      </c>
      <c r="P3" s="204"/>
      <c r="Q3" s="5" t="s">
        <v>384</v>
      </c>
      <c r="R3" s="5" t="s">
        <v>385</v>
      </c>
      <c r="S3" s="5" t="s">
        <v>386</v>
      </c>
      <c r="T3" s="276" t="s">
        <v>387</v>
      </c>
      <c r="U3" s="276" t="s">
        <v>388</v>
      </c>
      <c r="V3" s="276" t="s">
        <v>389</v>
      </c>
      <c r="AA3" s="96" t="e">
        <f>IF(OR(J3="Fail",ISBLANK(J3)),INDEX('Issue Code Table'!C:C,MATCH(N:N,'Issue Code Table'!A:A,0)),IF(M3="Critical",6,IF(M3="Significant",5,IF(M3="Moderate",3,2))))</f>
        <v>#N/A</v>
      </c>
    </row>
    <row r="4" spans="1:29" ht="86.25" customHeight="1" x14ac:dyDescent="0.35">
      <c r="A4" s="239" t="s">
        <v>1410</v>
      </c>
      <c r="B4" s="284" t="s">
        <v>391</v>
      </c>
      <c r="C4" s="285" t="s">
        <v>392</v>
      </c>
      <c r="D4" s="235" t="s">
        <v>393</v>
      </c>
      <c r="E4" s="241" t="s">
        <v>394</v>
      </c>
      <c r="F4" s="275" t="s">
        <v>395</v>
      </c>
      <c r="G4" s="294" t="s">
        <v>396</v>
      </c>
      <c r="H4" s="235" t="s">
        <v>397</v>
      </c>
      <c r="I4" s="5"/>
      <c r="J4" s="185"/>
      <c r="K4" s="5" t="s">
        <v>398</v>
      </c>
      <c r="L4" s="5"/>
      <c r="M4" s="5" t="s">
        <v>177</v>
      </c>
      <c r="N4" s="101" t="s">
        <v>399</v>
      </c>
      <c r="O4" s="184" t="s">
        <v>1290</v>
      </c>
      <c r="P4" s="204"/>
      <c r="Q4" s="5" t="s">
        <v>401</v>
      </c>
      <c r="R4" s="5" t="s">
        <v>402</v>
      </c>
      <c r="S4" s="5" t="s">
        <v>403</v>
      </c>
      <c r="T4" s="276" t="s">
        <v>1411</v>
      </c>
      <c r="U4" s="276" t="s">
        <v>405</v>
      </c>
      <c r="V4" s="276"/>
      <c r="AA4" s="96">
        <f>IF(OR(J4="Fail",ISBLANK(J4)),INDEX('Issue Code Table'!C:C,MATCH(N:N,'Issue Code Table'!A:A,0)),IF(M4="Critical",6,IF(M4="Significant",5,IF(M4="Moderate",3,2))))</f>
        <v>5</v>
      </c>
    </row>
    <row r="5" spans="1:29" ht="101.25" customHeight="1" x14ac:dyDescent="0.35">
      <c r="A5" s="239" t="s">
        <v>1412</v>
      </c>
      <c r="B5" s="284" t="s">
        <v>391</v>
      </c>
      <c r="C5" s="285" t="s">
        <v>392</v>
      </c>
      <c r="D5" s="235" t="s">
        <v>393</v>
      </c>
      <c r="E5" s="241" t="s">
        <v>407</v>
      </c>
      <c r="F5" s="275" t="s">
        <v>408</v>
      </c>
      <c r="G5" s="294" t="s">
        <v>409</v>
      </c>
      <c r="H5" s="235" t="s">
        <v>410</v>
      </c>
      <c r="I5" s="5"/>
      <c r="J5" s="185"/>
      <c r="K5" s="5" t="s">
        <v>411</v>
      </c>
      <c r="L5" s="5"/>
      <c r="M5" s="5" t="s">
        <v>166</v>
      </c>
      <c r="N5" s="101" t="s">
        <v>399</v>
      </c>
      <c r="O5" s="184" t="s">
        <v>1290</v>
      </c>
      <c r="P5" s="204"/>
      <c r="Q5" s="5" t="s">
        <v>401</v>
      </c>
      <c r="R5" s="5" t="s">
        <v>412</v>
      </c>
      <c r="S5" s="5" t="s">
        <v>413</v>
      </c>
      <c r="T5" s="276" t="s">
        <v>1413</v>
      </c>
      <c r="U5" s="276" t="s">
        <v>415</v>
      </c>
      <c r="V5" s="276" t="s">
        <v>416</v>
      </c>
      <c r="AA5" s="96">
        <f>IF(OR(J5="Fail",ISBLANK(J5)),INDEX('Issue Code Table'!C:C,MATCH(N:N,'Issue Code Table'!A:A,0)),IF(M5="Critical",6,IF(M5="Significant",5,IF(M5="Moderate",3,2))))</f>
        <v>5</v>
      </c>
    </row>
    <row r="6" spans="1:29" ht="105.75" customHeight="1" x14ac:dyDescent="0.35">
      <c r="A6" s="239" t="s">
        <v>1414</v>
      </c>
      <c r="B6" s="284" t="s">
        <v>418</v>
      </c>
      <c r="C6" s="285" t="s">
        <v>419</v>
      </c>
      <c r="D6" s="235" t="s">
        <v>393</v>
      </c>
      <c r="E6" s="241" t="s">
        <v>420</v>
      </c>
      <c r="F6" s="275" t="s">
        <v>421</v>
      </c>
      <c r="G6" s="294" t="s">
        <v>422</v>
      </c>
      <c r="H6" s="243" t="s">
        <v>423</v>
      </c>
      <c r="I6" s="5"/>
      <c r="J6" s="185"/>
      <c r="K6" s="5" t="s">
        <v>424</v>
      </c>
      <c r="L6" s="5"/>
      <c r="M6" s="5" t="s">
        <v>166</v>
      </c>
      <c r="N6" s="101" t="s">
        <v>425</v>
      </c>
      <c r="O6" s="184" t="s">
        <v>1293</v>
      </c>
      <c r="P6" s="204"/>
      <c r="Q6" s="5" t="s">
        <v>401</v>
      </c>
      <c r="R6" s="5" t="s">
        <v>427</v>
      </c>
      <c r="S6" s="5" t="s">
        <v>428</v>
      </c>
      <c r="T6" s="276" t="s">
        <v>1415</v>
      </c>
      <c r="U6" s="276" t="s">
        <v>430</v>
      </c>
      <c r="V6" s="276" t="s">
        <v>431</v>
      </c>
      <c r="AA6" s="96">
        <f>IF(OR(J6="Fail",ISBLANK(J6)),INDEX('Issue Code Table'!C:C,MATCH(N:N,'Issue Code Table'!A:A,0)),IF(M6="Critical",6,IF(M6="Significant",5,IF(M6="Moderate",3,2))))</f>
        <v>5</v>
      </c>
    </row>
    <row r="7" spans="1:29" ht="119.25" customHeight="1" x14ac:dyDescent="0.35">
      <c r="A7" s="239" t="s">
        <v>1416</v>
      </c>
      <c r="B7" s="284" t="s">
        <v>448</v>
      </c>
      <c r="C7" s="285" t="s">
        <v>449</v>
      </c>
      <c r="D7" s="235" t="s">
        <v>393</v>
      </c>
      <c r="E7" s="241" t="s">
        <v>450</v>
      </c>
      <c r="F7" s="275" t="s">
        <v>451</v>
      </c>
      <c r="G7" s="294" t="s">
        <v>1417</v>
      </c>
      <c r="H7" s="235" t="s">
        <v>453</v>
      </c>
      <c r="I7" s="5"/>
      <c r="J7" s="185"/>
      <c r="K7" s="5" t="s">
        <v>454</v>
      </c>
      <c r="L7" s="5"/>
      <c r="M7" s="5" t="s">
        <v>166</v>
      </c>
      <c r="N7" s="101" t="s">
        <v>440</v>
      </c>
      <c r="O7" s="184" t="s">
        <v>500</v>
      </c>
      <c r="P7" s="204"/>
      <c r="Q7" s="5" t="s">
        <v>401</v>
      </c>
      <c r="R7" s="5" t="s">
        <v>442</v>
      </c>
      <c r="S7" s="5" t="s">
        <v>456</v>
      </c>
      <c r="T7" s="276" t="s">
        <v>1418</v>
      </c>
      <c r="U7" s="276" t="s">
        <v>458</v>
      </c>
      <c r="V7" s="276" t="s">
        <v>459</v>
      </c>
      <c r="AA7" s="96">
        <f>IF(OR(J7="Fail",ISBLANK(J7)),INDEX('Issue Code Table'!C:C,MATCH(N:N,'Issue Code Table'!A:A,0)),IF(M7="Critical",6,IF(M7="Significant",5,IF(M7="Moderate",3,2))))</f>
        <v>5</v>
      </c>
    </row>
    <row r="8" spans="1:29" ht="145.5" customHeight="1" x14ac:dyDescent="0.35">
      <c r="A8" s="239" t="s">
        <v>1419</v>
      </c>
      <c r="B8" s="284" t="s">
        <v>448</v>
      </c>
      <c r="C8" s="285" t="s">
        <v>449</v>
      </c>
      <c r="D8" s="235" t="s">
        <v>393</v>
      </c>
      <c r="E8" s="246" t="s">
        <v>461</v>
      </c>
      <c r="F8" s="275" t="s">
        <v>462</v>
      </c>
      <c r="G8" s="294" t="s">
        <v>1420</v>
      </c>
      <c r="H8" s="243" t="s">
        <v>464</v>
      </c>
      <c r="I8" s="5"/>
      <c r="J8" s="185"/>
      <c r="K8" s="5" t="s">
        <v>465</v>
      </c>
      <c r="L8" s="5"/>
      <c r="M8" s="5" t="s">
        <v>166</v>
      </c>
      <c r="N8" s="101" t="s">
        <v>440</v>
      </c>
      <c r="O8" s="184" t="s">
        <v>500</v>
      </c>
      <c r="P8" s="204"/>
      <c r="Q8" s="5" t="s">
        <v>401</v>
      </c>
      <c r="R8" s="5" t="s">
        <v>455</v>
      </c>
      <c r="S8" s="5" t="s">
        <v>467</v>
      </c>
      <c r="T8" s="276" t="s">
        <v>1421</v>
      </c>
      <c r="U8" s="276" t="s">
        <v>469</v>
      </c>
      <c r="V8" s="276" t="s">
        <v>470</v>
      </c>
      <c r="AA8" s="96">
        <f>IF(OR(J8="Fail",ISBLANK(J8)),INDEX('Issue Code Table'!C:C,MATCH(N:N,'Issue Code Table'!A:A,0)),IF(M8="Critical",6,IF(M8="Significant",5,IF(M8="Moderate",3,2))))</f>
        <v>5</v>
      </c>
    </row>
    <row r="9" spans="1:29" ht="125" x14ac:dyDescent="0.35">
      <c r="A9" s="239" t="s">
        <v>1422</v>
      </c>
      <c r="B9" s="279" t="s">
        <v>247</v>
      </c>
      <c r="C9" s="286" t="s">
        <v>248</v>
      </c>
      <c r="D9" s="235" t="s">
        <v>393</v>
      </c>
      <c r="E9" s="241" t="s">
        <v>472</v>
      </c>
      <c r="F9" s="275" t="s">
        <v>473</v>
      </c>
      <c r="G9" s="294" t="s">
        <v>474</v>
      </c>
      <c r="H9" s="243" t="s">
        <v>475</v>
      </c>
      <c r="I9" s="5"/>
      <c r="J9" s="185"/>
      <c r="K9" s="5" t="s">
        <v>476</v>
      </c>
      <c r="L9" s="5"/>
      <c r="M9" s="5" t="s">
        <v>166</v>
      </c>
      <c r="N9" s="101" t="s">
        <v>440</v>
      </c>
      <c r="O9" s="184" t="s">
        <v>500</v>
      </c>
      <c r="P9" s="204"/>
      <c r="Q9" s="5" t="s">
        <v>401</v>
      </c>
      <c r="R9" s="5" t="s">
        <v>466</v>
      </c>
      <c r="S9" s="5" t="s">
        <v>478</v>
      </c>
      <c r="T9" s="276" t="s">
        <v>1423</v>
      </c>
      <c r="U9" s="276" t="s">
        <v>480</v>
      </c>
      <c r="V9" s="276" t="s">
        <v>481</v>
      </c>
      <c r="AA9" s="96">
        <f>IF(OR(J9="Fail",ISBLANK(J9)),INDEX('Issue Code Table'!C:C,MATCH(N:N,'Issue Code Table'!A:A,0)),IF(M9="Critical",6,IF(M9="Significant",5,IF(M9="Moderate",3,2))))</f>
        <v>5</v>
      </c>
    </row>
    <row r="10" spans="1:29" ht="100" x14ac:dyDescent="0.35">
      <c r="A10" s="239" t="s">
        <v>1424</v>
      </c>
      <c r="B10" s="284" t="s">
        <v>202</v>
      </c>
      <c r="C10" s="285" t="s">
        <v>483</v>
      </c>
      <c r="D10" s="235" t="s">
        <v>393</v>
      </c>
      <c r="E10" s="241" t="s">
        <v>484</v>
      </c>
      <c r="F10" s="275" t="s">
        <v>485</v>
      </c>
      <c r="G10" s="294" t="s">
        <v>486</v>
      </c>
      <c r="H10" s="243" t="s">
        <v>487</v>
      </c>
      <c r="I10" s="5"/>
      <c r="J10" s="185"/>
      <c r="K10" s="5" t="s">
        <v>488</v>
      </c>
      <c r="L10" s="5"/>
      <c r="M10" s="5" t="s">
        <v>166</v>
      </c>
      <c r="N10" s="101" t="s">
        <v>440</v>
      </c>
      <c r="O10" s="184" t="s">
        <v>500</v>
      </c>
      <c r="P10" s="204"/>
      <c r="Q10" s="5" t="s">
        <v>401</v>
      </c>
      <c r="R10" s="5" t="s">
        <v>477</v>
      </c>
      <c r="S10" s="5" t="s">
        <v>490</v>
      </c>
      <c r="T10" s="276" t="s">
        <v>1425</v>
      </c>
      <c r="U10" s="276" t="s">
        <v>492</v>
      </c>
      <c r="V10" s="276" t="s">
        <v>493</v>
      </c>
      <c r="AA10" s="96">
        <f>IF(OR(J10="Fail",ISBLANK(J10)),INDEX('Issue Code Table'!C:C,MATCH(N:N,'Issue Code Table'!A:A,0)),IF(M10="Critical",6,IF(M10="Significant",5,IF(M10="Moderate",3,2))))</f>
        <v>5</v>
      </c>
    </row>
    <row r="11" spans="1:29" ht="100" x14ac:dyDescent="0.35">
      <c r="A11" s="239" t="s">
        <v>1426</v>
      </c>
      <c r="B11" s="284" t="s">
        <v>448</v>
      </c>
      <c r="C11" s="285" t="s">
        <v>449</v>
      </c>
      <c r="D11" s="235" t="s">
        <v>393</v>
      </c>
      <c r="E11" s="241" t="s">
        <v>495</v>
      </c>
      <c r="F11" s="275" t="s">
        <v>496</v>
      </c>
      <c r="G11" s="294" t="s">
        <v>497</v>
      </c>
      <c r="H11" s="243" t="s">
        <v>498</v>
      </c>
      <c r="I11" s="5"/>
      <c r="J11" s="185"/>
      <c r="K11" s="5" t="s">
        <v>499</v>
      </c>
      <c r="L11" s="5"/>
      <c r="M11" s="5" t="s">
        <v>166</v>
      </c>
      <c r="N11" s="101" t="s">
        <v>440</v>
      </c>
      <c r="O11" s="184" t="s">
        <v>500</v>
      </c>
      <c r="P11" s="204"/>
      <c r="Q11" s="5" t="s">
        <v>401</v>
      </c>
      <c r="R11" s="5" t="s">
        <v>489</v>
      </c>
      <c r="S11" s="5" t="s">
        <v>502</v>
      </c>
      <c r="T11" s="276" t="s">
        <v>1427</v>
      </c>
      <c r="U11" s="276" t="s">
        <v>504</v>
      </c>
      <c r="V11" s="276" t="s">
        <v>505</v>
      </c>
      <c r="AA11" s="96">
        <f>IF(OR(J11="Fail",ISBLANK(J11)),INDEX('Issue Code Table'!C:C,MATCH(N:N,'Issue Code Table'!A:A,0)),IF(M11="Critical",6,IF(M11="Significant",5,IF(M11="Moderate",3,2))))</f>
        <v>5</v>
      </c>
    </row>
    <row r="12" spans="1:29" ht="100" x14ac:dyDescent="0.35">
      <c r="A12" s="239" t="s">
        <v>1428</v>
      </c>
      <c r="B12" s="284" t="s">
        <v>202</v>
      </c>
      <c r="C12" s="285" t="s">
        <v>483</v>
      </c>
      <c r="D12" s="235" t="s">
        <v>393</v>
      </c>
      <c r="E12" s="241" t="s">
        <v>518</v>
      </c>
      <c r="F12" s="275" t="s">
        <v>519</v>
      </c>
      <c r="G12" s="294" t="s">
        <v>520</v>
      </c>
      <c r="H12" s="243" t="s">
        <v>521</v>
      </c>
      <c r="I12" s="5"/>
      <c r="J12" s="185" t="s">
        <v>105</v>
      </c>
      <c r="K12" s="5" t="s">
        <v>522</v>
      </c>
      <c r="L12" s="5"/>
      <c r="M12" s="5" t="s">
        <v>166</v>
      </c>
      <c r="N12" s="101" t="s">
        <v>523</v>
      </c>
      <c r="O12" s="184" t="s">
        <v>524</v>
      </c>
      <c r="P12" s="204"/>
      <c r="Q12" s="5" t="s">
        <v>401</v>
      </c>
      <c r="R12" s="5" t="s">
        <v>501</v>
      </c>
      <c r="S12" s="5" t="s">
        <v>526</v>
      </c>
      <c r="T12" s="276" t="s">
        <v>1429</v>
      </c>
      <c r="U12" s="276" t="s">
        <v>528</v>
      </c>
      <c r="V12" s="276" t="s">
        <v>529</v>
      </c>
      <c r="AA12" s="96">
        <f>IF(OR(J12="Fail",ISBLANK(J12)),INDEX('Issue Code Table'!C:C,MATCH(N:N,'Issue Code Table'!A:A,0)),IF(M12="Critical",6,IF(M12="Significant",5,IF(M12="Moderate",3,2))))</f>
        <v>5</v>
      </c>
    </row>
    <row r="13" spans="1:29" ht="112.5" x14ac:dyDescent="0.35">
      <c r="A13" s="239" t="s">
        <v>1430</v>
      </c>
      <c r="B13" s="279" t="s">
        <v>236</v>
      </c>
      <c r="C13" s="286" t="s">
        <v>237</v>
      </c>
      <c r="D13" s="235" t="s">
        <v>393</v>
      </c>
      <c r="E13" s="241" t="s">
        <v>531</v>
      </c>
      <c r="F13" s="275" t="s">
        <v>532</v>
      </c>
      <c r="G13" s="294" t="s">
        <v>533</v>
      </c>
      <c r="H13" s="243" t="s">
        <v>534</v>
      </c>
      <c r="I13" s="5"/>
      <c r="J13" s="185"/>
      <c r="K13" s="5" t="s">
        <v>535</v>
      </c>
      <c r="L13" s="5"/>
      <c r="M13" s="5" t="s">
        <v>166</v>
      </c>
      <c r="N13" s="101" t="s">
        <v>242</v>
      </c>
      <c r="O13" s="184" t="s">
        <v>536</v>
      </c>
      <c r="P13" s="204"/>
      <c r="Q13" s="5" t="s">
        <v>401</v>
      </c>
      <c r="R13" s="5" t="s">
        <v>512</v>
      </c>
      <c r="S13" s="5" t="s">
        <v>538</v>
      </c>
      <c r="T13" s="276" t="s">
        <v>1431</v>
      </c>
      <c r="U13" s="276" t="s">
        <v>540</v>
      </c>
      <c r="V13" s="276" t="s">
        <v>541</v>
      </c>
      <c r="AA13" s="96">
        <f>IF(OR(J13="Fail",ISBLANK(J13)),INDEX('Issue Code Table'!C:C,MATCH(N:N,'Issue Code Table'!A:A,0)),IF(M13="Critical",6,IF(M13="Significant",5,IF(M13="Moderate",3,2))))</f>
        <v>5</v>
      </c>
    </row>
    <row r="14" spans="1:29" ht="123" customHeight="1" x14ac:dyDescent="0.35">
      <c r="A14" s="239" t="s">
        <v>1432</v>
      </c>
      <c r="B14" s="235" t="s">
        <v>543</v>
      </c>
      <c r="C14" s="242" t="s">
        <v>544</v>
      </c>
      <c r="D14" s="235" t="s">
        <v>393</v>
      </c>
      <c r="E14" s="241" t="s">
        <v>545</v>
      </c>
      <c r="F14" s="275" t="s">
        <v>1304</v>
      </c>
      <c r="G14" s="294" t="s">
        <v>1305</v>
      </c>
      <c r="H14" s="243" t="s">
        <v>548</v>
      </c>
      <c r="I14" s="5"/>
      <c r="J14" s="185"/>
      <c r="K14" s="5" t="s">
        <v>549</v>
      </c>
      <c r="L14" s="5"/>
      <c r="M14" s="5" t="s">
        <v>166</v>
      </c>
      <c r="N14" s="101" t="s">
        <v>550</v>
      </c>
      <c r="O14" s="184" t="s">
        <v>551</v>
      </c>
      <c r="P14" s="204"/>
      <c r="Q14" s="5" t="s">
        <v>401</v>
      </c>
      <c r="R14" s="5" t="s">
        <v>525</v>
      </c>
      <c r="S14" s="5" t="s">
        <v>553</v>
      </c>
      <c r="T14" s="276" t="s">
        <v>1433</v>
      </c>
      <c r="U14" s="276" t="s">
        <v>555</v>
      </c>
      <c r="V14" s="276" t="s">
        <v>556</v>
      </c>
      <c r="AA14" s="96">
        <f>IF(OR(J14="Fail",ISBLANK(J14)),INDEX('Issue Code Table'!C:C,MATCH(N:N,'Issue Code Table'!A:A,0)),IF(M14="Critical",6,IF(M14="Significant",5,IF(M14="Moderate",3,2))))</f>
        <v>5</v>
      </c>
    </row>
    <row r="15" spans="1:29" ht="141" customHeight="1" x14ac:dyDescent="0.35">
      <c r="A15" s="239" t="s">
        <v>1434</v>
      </c>
      <c r="B15" s="284" t="s">
        <v>391</v>
      </c>
      <c r="C15" s="285" t="s">
        <v>392</v>
      </c>
      <c r="D15" s="235" t="s">
        <v>393</v>
      </c>
      <c r="E15" s="241" t="s">
        <v>558</v>
      </c>
      <c r="F15" s="275" t="s">
        <v>559</v>
      </c>
      <c r="G15" s="294" t="s">
        <v>560</v>
      </c>
      <c r="H15" s="243" t="s">
        <v>561</v>
      </c>
      <c r="I15" s="5"/>
      <c r="J15" s="185"/>
      <c r="K15" s="5" t="s">
        <v>562</v>
      </c>
      <c r="L15" s="5" t="s">
        <v>1435</v>
      </c>
      <c r="M15" s="5" t="s">
        <v>166</v>
      </c>
      <c r="N15" s="101" t="s">
        <v>550</v>
      </c>
      <c r="O15" s="184" t="s">
        <v>551</v>
      </c>
      <c r="P15" s="204"/>
      <c r="Q15" s="5" t="s">
        <v>401</v>
      </c>
      <c r="R15" s="5" t="s">
        <v>537</v>
      </c>
      <c r="S15" s="5" t="s">
        <v>564</v>
      </c>
      <c r="T15" s="276" t="s">
        <v>1436</v>
      </c>
      <c r="U15" s="276" t="s">
        <v>566</v>
      </c>
      <c r="V15" s="276" t="s">
        <v>567</v>
      </c>
      <c r="AA15" s="96">
        <f>IF(OR(J15="Fail",ISBLANK(J15)),INDEX('Issue Code Table'!C:C,MATCH(N:N,'Issue Code Table'!A:A,0)),IF(M15="Critical",6,IF(M15="Significant",5,IF(M15="Moderate",3,2))))</f>
        <v>5</v>
      </c>
    </row>
    <row r="16" spans="1:29" ht="125" x14ac:dyDescent="0.35">
      <c r="A16" s="239" t="s">
        <v>1437</v>
      </c>
      <c r="B16" s="235" t="s">
        <v>569</v>
      </c>
      <c r="C16" s="242" t="s">
        <v>570</v>
      </c>
      <c r="D16" s="235" t="s">
        <v>393</v>
      </c>
      <c r="E16" s="241" t="s">
        <v>571</v>
      </c>
      <c r="F16" s="275" t="s">
        <v>572</v>
      </c>
      <c r="G16" s="294" t="s">
        <v>573</v>
      </c>
      <c r="H16" s="235" t="s">
        <v>574</v>
      </c>
      <c r="I16" s="5"/>
      <c r="J16" s="185"/>
      <c r="K16" s="5" t="s">
        <v>575</v>
      </c>
      <c r="L16" s="5"/>
      <c r="M16" s="5" t="s">
        <v>166</v>
      </c>
      <c r="N16" s="101" t="s">
        <v>440</v>
      </c>
      <c r="O16" s="184" t="s">
        <v>500</v>
      </c>
      <c r="P16" s="204"/>
      <c r="Q16" s="5" t="s">
        <v>401</v>
      </c>
      <c r="R16" s="5" t="s">
        <v>552</v>
      </c>
      <c r="S16" s="5" t="s">
        <v>577</v>
      </c>
      <c r="T16" s="276" t="s">
        <v>1438</v>
      </c>
      <c r="U16" s="276" t="s">
        <v>579</v>
      </c>
      <c r="V16" s="276" t="s">
        <v>580</v>
      </c>
      <c r="AA16" s="96">
        <f>IF(OR(J16="Fail",ISBLANK(J16)),INDEX('Issue Code Table'!C:C,MATCH(N:N,'Issue Code Table'!A:A,0)),IF(M16="Critical",6,IF(M16="Significant",5,IF(M16="Moderate",3,2))))</f>
        <v>5</v>
      </c>
    </row>
    <row r="17" spans="1:27" ht="99.75" customHeight="1" x14ac:dyDescent="0.35">
      <c r="A17" s="239" t="s">
        <v>1439</v>
      </c>
      <c r="B17" s="279" t="s">
        <v>433</v>
      </c>
      <c r="C17" s="286" t="s">
        <v>434</v>
      </c>
      <c r="D17" s="235" t="s">
        <v>393</v>
      </c>
      <c r="E17" s="241" t="s">
        <v>582</v>
      </c>
      <c r="F17" s="275" t="s">
        <v>583</v>
      </c>
      <c r="G17" s="294" t="s">
        <v>584</v>
      </c>
      <c r="H17" s="235" t="s">
        <v>585</v>
      </c>
      <c r="I17" s="5"/>
      <c r="J17" s="185"/>
      <c r="K17" s="5" t="s">
        <v>586</v>
      </c>
      <c r="L17" s="5"/>
      <c r="M17" s="5" t="s">
        <v>166</v>
      </c>
      <c r="N17" s="101" t="s">
        <v>587</v>
      </c>
      <c r="O17" s="184" t="s">
        <v>588</v>
      </c>
      <c r="P17" s="204"/>
      <c r="Q17" s="5" t="s">
        <v>401</v>
      </c>
      <c r="R17" s="5" t="s">
        <v>563</v>
      </c>
      <c r="S17" s="5" t="s">
        <v>590</v>
      </c>
      <c r="T17" s="276" t="s">
        <v>1440</v>
      </c>
      <c r="U17" s="276" t="s">
        <v>592</v>
      </c>
      <c r="V17" s="276" t="s">
        <v>593</v>
      </c>
      <c r="AA17" s="96">
        <f>IF(OR(J17="Fail",ISBLANK(J17)),INDEX('Issue Code Table'!C:C,MATCH(N:N,'Issue Code Table'!A:A,0)),IF(M17="Critical",6,IF(M17="Significant",5,IF(M17="Moderate",3,2))))</f>
        <v>5</v>
      </c>
    </row>
    <row r="18" spans="1:27" ht="85.5" customHeight="1" x14ac:dyDescent="0.35">
      <c r="A18" s="239" t="s">
        <v>1441</v>
      </c>
      <c r="B18" s="279" t="s">
        <v>433</v>
      </c>
      <c r="C18" s="286" t="s">
        <v>434</v>
      </c>
      <c r="D18" s="235" t="s">
        <v>393</v>
      </c>
      <c r="E18" s="241" t="s">
        <v>595</v>
      </c>
      <c r="F18" s="275" t="s">
        <v>596</v>
      </c>
      <c r="G18" s="294" t="s">
        <v>1312</v>
      </c>
      <c r="H18" s="235" t="s">
        <v>598</v>
      </c>
      <c r="I18" s="5"/>
      <c r="J18" s="185"/>
      <c r="K18" s="5" t="s">
        <v>599</v>
      </c>
      <c r="L18" s="5"/>
      <c r="M18" s="185" t="s">
        <v>177</v>
      </c>
      <c r="N18" s="101" t="s">
        <v>315</v>
      </c>
      <c r="O18" s="184" t="s">
        <v>600</v>
      </c>
      <c r="P18" s="204"/>
      <c r="Q18" s="5" t="s">
        <v>401</v>
      </c>
      <c r="R18" s="5" t="s">
        <v>576</v>
      </c>
      <c r="S18" s="5" t="s">
        <v>602</v>
      </c>
      <c r="T18" s="276" t="s">
        <v>1442</v>
      </c>
      <c r="U18" s="276" t="s">
        <v>604</v>
      </c>
      <c r="V18" s="276"/>
      <c r="AA18" s="96">
        <f>IF(OR(J18="Fail",ISBLANK(J18)),INDEX('Issue Code Table'!C:C,MATCH(N:N,'Issue Code Table'!A:A,0)),IF(M18="Critical",6,IF(M18="Significant",5,IF(M18="Moderate",3,2))))</f>
        <v>4</v>
      </c>
    </row>
    <row r="19" spans="1:27" ht="93" customHeight="1" x14ac:dyDescent="0.35">
      <c r="A19" s="239" t="s">
        <v>1443</v>
      </c>
      <c r="B19" s="235" t="s">
        <v>606</v>
      </c>
      <c r="C19" s="235" t="s">
        <v>607</v>
      </c>
      <c r="D19" s="235" t="s">
        <v>393</v>
      </c>
      <c r="E19" s="241" t="s">
        <v>608</v>
      </c>
      <c r="F19" s="275" t="s">
        <v>609</v>
      </c>
      <c r="G19" s="294" t="s">
        <v>610</v>
      </c>
      <c r="H19" s="243" t="s">
        <v>611</v>
      </c>
      <c r="I19" s="5"/>
      <c r="J19" s="185"/>
      <c r="K19" s="5" t="s">
        <v>612</v>
      </c>
      <c r="L19" s="5"/>
      <c r="M19" s="5" t="s">
        <v>177</v>
      </c>
      <c r="N19" s="101" t="s">
        <v>613</v>
      </c>
      <c r="O19" s="184" t="s">
        <v>614</v>
      </c>
      <c r="P19" s="204"/>
      <c r="Q19" s="5" t="s">
        <v>401</v>
      </c>
      <c r="R19" s="5" t="s">
        <v>589</v>
      </c>
      <c r="S19" s="5" t="s">
        <v>616</v>
      </c>
      <c r="T19" s="276" t="s">
        <v>1444</v>
      </c>
      <c r="U19" s="276" t="s">
        <v>618</v>
      </c>
      <c r="V19" s="276"/>
      <c r="AA19" s="96">
        <f>IF(OR(J19="Fail",ISBLANK(J19)),INDEX('Issue Code Table'!C:C,MATCH(N:N,'Issue Code Table'!A:A,0)),IF(M19="Critical",6,IF(M19="Significant",5,IF(M19="Moderate",3,2))))</f>
        <v>5</v>
      </c>
    </row>
    <row r="20" spans="1:27" ht="91.5" customHeight="1" x14ac:dyDescent="0.35">
      <c r="A20" s="239" t="s">
        <v>1445</v>
      </c>
      <c r="B20" s="279" t="s">
        <v>236</v>
      </c>
      <c r="C20" s="286" t="s">
        <v>237</v>
      </c>
      <c r="D20" s="235" t="s">
        <v>393</v>
      </c>
      <c r="E20" s="241" t="s">
        <v>620</v>
      </c>
      <c r="F20" s="275" t="s">
        <v>621</v>
      </c>
      <c r="G20" s="294" t="s">
        <v>1446</v>
      </c>
      <c r="H20" s="235" t="s">
        <v>623</v>
      </c>
      <c r="I20" s="5"/>
      <c r="J20" s="185"/>
      <c r="K20" s="5" t="s">
        <v>624</v>
      </c>
      <c r="L20" s="5" t="s">
        <v>1447</v>
      </c>
      <c r="M20" s="5" t="s">
        <v>166</v>
      </c>
      <c r="N20" s="101" t="s">
        <v>242</v>
      </c>
      <c r="O20" s="184" t="s">
        <v>536</v>
      </c>
      <c r="P20" s="204"/>
      <c r="Q20" s="5" t="s">
        <v>625</v>
      </c>
      <c r="R20" s="5" t="s">
        <v>626</v>
      </c>
      <c r="S20" s="5" t="s">
        <v>627</v>
      </c>
      <c r="T20" s="276" t="s">
        <v>1448</v>
      </c>
      <c r="U20" s="276" t="s">
        <v>629</v>
      </c>
      <c r="V20" s="276" t="s">
        <v>630</v>
      </c>
      <c r="AA20" s="96">
        <f>IF(OR(J20="Fail",ISBLANK(J20)),INDEX('Issue Code Table'!C:C,MATCH(N:N,'Issue Code Table'!A:A,0)),IF(M20="Critical",6,IF(M20="Significant",5,IF(M20="Moderate",3,2))))</f>
        <v>5</v>
      </c>
    </row>
    <row r="21" spans="1:27" ht="126.75" customHeight="1" x14ac:dyDescent="0.35">
      <c r="A21" s="239" t="s">
        <v>1449</v>
      </c>
      <c r="B21" s="279" t="s">
        <v>236</v>
      </c>
      <c r="C21" s="286" t="s">
        <v>237</v>
      </c>
      <c r="D21" s="235" t="s">
        <v>393</v>
      </c>
      <c r="E21" s="241" t="s">
        <v>632</v>
      </c>
      <c r="F21" s="275" t="s">
        <v>1319</v>
      </c>
      <c r="G21" s="294" t="s">
        <v>1450</v>
      </c>
      <c r="H21" s="235" t="s">
        <v>635</v>
      </c>
      <c r="I21" s="287"/>
      <c r="J21" s="185"/>
      <c r="K21" s="5" t="s">
        <v>636</v>
      </c>
      <c r="L21" s="5" t="s">
        <v>637</v>
      </c>
      <c r="M21" s="5" t="s">
        <v>177</v>
      </c>
      <c r="N21" s="101" t="s">
        <v>638</v>
      </c>
      <c r="O21" s="184" t="s">
        <v>639</v>
      </c>
      <c r="P21" s="204"/>
      <c r="Q21" s="5" t="s">
        <v>625</v>
      </c>
      <c r="R21" s="5" t="s">
        <v>640</v>
      </c>
      <c r="S21" s="5" t="s">
        <v>641</v>
      </c>
      <c r="T21" s="276" t="s">
        <v>642</v>
      </c>
      <c r="U21" s="276" t="s">
        <v>643</v>
      </c>
      <c r="V21" s="276"/>
      <c r="AA21" s="96">
        <f>IF(OR(J21="Fail",ISBLANK(J21)),INDEX('Issue Code Table'!C:C,MATCH(N:N,'Issue Code Table'!A:A,0)),IF(M21="Critical",6,IF(M21="Significant",5,IF(M21="Moderate",3,2))))</f>
        <v>1</v>
      </c>
    </row>
    <row r="22" spans="1:27" ht="123" customHeight="1" x14ac:dyDescent="0.35">
      <c r="A22" s="239" t="s">
        <v>1451</v>
      </c>
      <c r="B22" s="284" t="s">
        <v>202</v>
      </c>
      <c r="C22" s="285" t="s">
        <v>483</v>
      </c>
      <c r="D22" s="235" t="s">
        <v>393</v>
      </c>
      <c r="E22" s="241" t="s">
        <v>645</v>
      </c>
      <c r="F22" s="275" t="s">
        <v>646</v>
      </c>
      <c r="G22" s="294" t="s">
        <v>1452</v>
      </c>
      <c r="H22" s="235" t="s">
        <v>648</v>
      </c>
      <c r="I22" s="287"/>
      <c r="J22" s="185"/>
      <c r="K22" s="5" t="s">
        <v>649</v>
      </c>
      <c r="L22" s="5" t="s">
        <v>650</v>
      </c>
      <c r="M22" s="5" t="s">
        <v>166</v>
      </c>
      <c r="N22" s="101" t="s">
        <v>224</v>
      </c>
      <c r="O22" s="184" t="s">
        <v>651</v>
      </c>
      <c r="P22" s="204"/>
      <c r="Q22" s="5" t="s">
        <v>625</v>
      </c>
      <c r="R22" s="5" t="s">
        <v>652</v>
      </c>
      <c r="S22" s="5" t="s">
        <v>653</v>
      </c>
      <c r="T22" s="276" t="s">
        <v>654</v>
      </c>
      <c r="U22" s="276" t="s">
        <v>1453</v>
      </c>
      <c r="V22" s="276" t="s">
        <v>656</v>
      </c>
      <c r="AA22" s="96">
        <f>IF(OR(J22="Fail",ISBLANK(J22)),INDEX('Issue Code Table'!C:C,MATCH(N:N,'Issue Code Table'!A:A,0)),IF(M22="Critical",6,IF(M22="Significant",5,IF(M22="Moderate",3,2))))</f>
        <v>5</v>
      </c>
    </row>
    <row r="23" spans="1:27" ht="93" customHeight="1" x14ac:dyDescent="0.35">
      <c r="A23" s="239" t="s">
        <v>1454</v>
      </c>
      <c r="B23" s="284" t="s">
        <v>202</v>
      </c>
      <c r="C23" s="285" t="s">
        <v>483</v>
      </c>
      <c r="D23" s="235" t="s">
        <v>393</v>
      </c>
      <c r="E23" s="241" t="s">
        <v>658</v>
      </c>
      <c r="F23" s="275" t="s">
        <v>659</v>
      </c>
      <c r="G23" s="294" t="s">
        <v>1455</v>
      </c>
      <c r="H23" s="235" t="s">
        <v>661</v>
      </c>
      <c r="I23" s="287"/>
      <c r="J23" s="185"/>
      <c r="K23" s="5" t="s">
        <v>662</v>
      </c>
      <c r="L23" s="5" t="s">
        <v>663</v>
      </c>
      <c r="M23" s="5" t="s">
        <v>177</v>
      </c>
      <c r="N23" s="101" t="s">
        <v>232</v>
      </c>
      <c r="O23" s="184" t="s">
        <v>664</v>
      </c>
      <c r="P23" s="204"/>
      <c r="Q23" s="5" t="s">
        <v>625</v>
      </c>
      <c r="R23" s="5" t="s">
        <v>665</v>
      </c>
      <c r="S23" s="5" t="s">
        <v>666</v>
      </c>
      <c r="T23" s="276" t="s">
        <v>1456</v>
      </c>
      <c r="U23" s="276" t="s">
        <v>668</v>
      </c>
      <c r="V23" s="276"/>
      <c r="AA23" s="96">
        <f>IF(OR(J23="Fail",ISBLANK(J23)),INDEX('Issue Code Table'!C:C,MATCH(N:N,'Issue Code Table'!A:A,0)),IF(M23="Critical",6,IF(M23="Significant",5,IF(M23="Moderate",3,2))))</f>
        <v>3</v>
      </c>
    </row>
    <row r="24" spans="1:27" ht="107.25" customHeight="1" x14ac:dyDescent="0.35">
      <c r="A24" s="239" t="s">
        <v>1457</v>
      </c>
      <c r="B24" s="284" t="s">
        <v>202</v>
      </c>
      <c r="C24" s="285" t="s">
        <v>483</v>
      </c>
      <c r="D24" s="235" t="s">
        <v>393</v>
      </c>
      <c r="E24" s="241" t="s">
        <v>670</v>
      </c>
      <c r="F24" s="275" t="s">
        <v>671</v>
      </c>
      <c r="G24" s="294" t="s">
        <v>1458</v>
      </c>
      <c r="H24" s="235" t="s">
        <v>673</v>
      </c>
      <c r="I24" s="287"/>
      <c r="J24" s="185"/>
      <c r="K24" s="5" t="s">
        <v>674</v>
      </c>
      <c r="L24" s="281"/>
      <c r="M24" s="288" t="s">
        <v>177</v>
      </c>
      <c r="N24" s="289" t="s">
        <v>232</v>
      </c>
      <c r="O24" s="289" t="s">
        <v>664</v>
      </c>
      <c r="P24" s="204"/>
      <c r="Q24" s="5" t="s">
        <v>625</v>
      </c>
      <c r="R24" s="5" t="s">
        <v>675</v>
      </c>
      <c r="S24" s="5" t="s">
        <v>676</v>
      </c>
      <c r="T24" s="276" t="s">
        <v>1459</v>
      </c>
      <c r="U24" s="276" t="s">
        <v>1460</v>
      </c>
      <c r="V24" s="276"/>
      <c r="AA24" s="96">
        <f>IF(OR(J24="Fail",ISBLANK(J24)),INDEX('Issue Code Table'!C:C,MATCH(N:N,'Issue Code Table'!A:A,0)),IF(M24="Critical",6,IF(M24="Significant",5,IF(M24="Moderate",3,2))))</f>
        <v>3</v>
      </c>
    </row>
    <row r="25" spans="1:27" ht="96" customHeight="1" x14ac:dyDescent="0.35">
      <c r="A25" s="239" t="s">
        <v>1461</v>
      </c>
      <c r="B25" s="284" t="s">
        <v>202</v>
      </c>
      <c r="C25" s="285" t="s">
        <v>483</v>
      </c>
      <c r="D25" s="235" t="s">
        <v>393</v>
      </c>
      <c r="E25" s="241" t="s">
        <v>680</v>
      </c>
      <c r="F25" s="275" t="s">
        <v>1462</v>
      </c>
      <c r="G25" s="294" t="s">
        <v>1463</v>
      </c>
      <c r="H25" s="235" t="s">
        <v>683</v>
      </c>
      <c r="I25" s="5"/>
      <c r="J25" s="185"/>
      <c r="K25" s="5" t="s">
        <v>684</v>
      </c>
      <c r="L25" s="119" t="s">
        <v>1330</v>
      </c>
      <c r="M25" s="5" t="s">
        <v>166</v>
      </c>
      <c r="N25" s="101" t="s">
        <v>224</v>
      </c>
      <c r="O25" s="184" t="s">
        <v>651</v>
      </c>
      <c r="P25" s="204"/>
      <c r="Q25" s="5" t="s">
        <v>625</v>
      </c>
      <c r="R25" s="5" t="s">
        <v>686</v>
      </c>
      <c r="S25" s="5" t="s">
        <v>687</v>
      </c>
      <c r="T25" s="276" t="s">
        <v>1464</v>
      </c>
      <c r="U25" s="276" t="s">
        <v>689</v>
      </c>
      <c r="V25" s="276" t="s">
        <v>690</v>
      </c>
      <c r="AA25" s="96">
        <f>IF(OR(J25="Fail",ISBLANK(J25)),INDEX('Issue Code Table'!C:C,MATCH(N:N,'Issue Code Table'!A:A,0)),IF(M25="Critical",6,IF(M25="Significant",5,IF(M25="Moderate",3,2))))</f>
        <v>5</v>
      </c>
    </row>
    <row r="26" spans="1:27" ht="120" customHeight="1" x14ac:dyDescent="0.35">
      <c r="A26" s="239" t="s">
        <v>1465</v>
      </c>
      <c r="B26" s="284" t="s">
        <v>202</v>
      </c>
      <c r="C26" s="285" t="s">
        <v>483</v>
      </c>
      <c r="D26" s="235" t="s">
        <v>393</v>
      </c>
      <c r="E26" s="241" t="s">
        <v>692</v>
      </c>
      <c r="F26" s="275" t="s">
        <v>693</v>
      </c>
      <c r="G26" s="294" t="s">
        <v>1466</v>
      </c>
      <c r="H26" s="235" t="s">
        <v>695</v>
      </c>
      <c r="I26" s="287"/>
      <c r="J26" s="185"/>
      <c r="K26" s="5" t="s">
        <v>696</v>
      </c>
      <c r="L26" s="5" t="s">
        <v>207</v>
      </c>
      <c r="M26" s="5" t="s">
        <v>177</v>
      </c>
      <c r="N26" s="101" t="s">
        <v>216</v>
      </c>
      <c r="O26" s="184" t="s">
        <v>697</v>
      </c>
      <c r="P26" s="204"/>
      <c r="Q26" s="5" t="s">
        <v>625</v>
      </c>
      <c r="R26" s="5" t="s">
        <v>698</v>
      </c>
      <c r="S26" s="5" t="s">
        <v>1333</v>
      </c>
      <c r="T26" s="276" t="s">
        <v>700</v>
      </c>
      <c r="U26" s="276" t="s">
        <v>701</v>
      </c>
      <c r="V26" s="276"/>
      <c r="AA26" s="96">
        <f>IF(OR(J26="Fail",ISBLANK(J26)),INDEX('Issue Code Table'!C:C,MATCH(N:N,'Issue Code Table'!A:A,0)),IF(M26="Critical",6,IF(M26="Significant",5,IF(M26="Moderate",3,2))))</f>
        <v>4</v>
      </c>
    </row>
    <row r="27" spans="1:27" ht="126" customHeight="1" x14ac:dyDescent="0.35">
      <c r="A27" s="239" t="s">
        <v>1467</v>
      </c>
      <c r="B27" s="284" t="s">
        <v>703</v>
      </c>
      <c r="C27" s="285" t="s">
        <v>704</v>
      </c>
      <c r="D27" s="235" t="s">
        <v>393</v>
      </c>
      <c r="E27" s="290" t="s">
        <v>705</v>
      </c>
      <c r="F27" s="275" t="s">
        <v>1335</v>
      </c>
      <c r="G27" s="275" t="s">
        <v>1468</v>
      </c>
      <c r="H27" s="235" t="s">
        <v>708</v>
      </c>
      <c r="I27" s="5"/>
      <c r="J27" s="185"/>
      <c r="K27" s="5" t="s">
        <v>709</v>
      </c>
      <c r="L27" s="5"/>
      <c r="M27" s="5" t="s">
        <v>177</v>
      </c>
      <c r="N27" s="101" t="s">
        <v>710</v>
      </c>
      <c r="O27" s="184" t="s">
        <v>711</v>
      </c>
      <c r="P27" s="204"/>
      <c r="Q27" s="5" t="s">
        <v>625</v>
      </c>
      <c r="R27" s="5" t="s">
        <v>712</v>
      </c>
      <c r="S27" s="276" t="s">
        <v>713</v>
      </c>
      <c r="T27" s="276" t="s">
        <v>714</v>
      </c>
      <c r="U27" s="276" t="s">
        <v>715</v>
      </c>
      <c r="V27" s="276"/>
      <c r="AA27" s="96">
        <f>IF(OR(J27="Fail",ISBLANK(J27)),INDEX('Issue Code Table'!C:C,MATCH(N:N,'Issue Code Table'!A:A,0)),IF(M27="Critical",6,IF(M27="Significant",5,IF(M27="Moderate",3,2))))</f>
        <v>4</v>
      </c>
    </row>
    <row r="28" spans="1:27" ht="95.25" customHeight="1" x14ac:dyDescent="0.35">
      <c r="A28" s="239" t="s">
        <v>1469</v>
      </c>
      <c r="B28" s="284" t="s">
        <v>337</v>
      </c>
      <c r="C28" s="285" t="s">
        <v>338</v>
      </c>
      <c r="D28" s="235" t="s">
        <v>393</v>
      </c>
      <c r="E28" s="241" t="s">
        <v>717</v>
      </c>
      <c r="F28" s="275" t="s">
        <v>718</v>
      </c>
      <c r="G28" s="294" t="s">
        <v>1470</v>
      </c>
      <c r="H28" s="235" t="s">
        <v>720</v>
      </c>
      <c r="I28" s="287"/>
      <c r="J28" s="185"/>
      <c r="K28" s="5" t="s">
        <v>721</v>
      </c>
      <c r="L28" s="5"/>
      <c r="M28" s="288" t="s">
        <v>177</v>
      </c>
      <c r="N28" s="289" t="s">
        <v>722</v>
      </c>
      <c r="O28" s="289" t="s">
        <v>723</v>
      </c>
      <c r="P28" s="204"/>
      <c r="Q28" s="5" t="s">
        <v>625</v>
      </c>
      <c r="R28" s="5" t="s">
        <v>724</v>
      </c>
      <c r="S28" s="5" t="s">
        <v>725</v>
      </c>
      <c r="T28" s="276" t="s">
        <v>726</v>
      </c>
      <c r="U28" s="276" t="s">
        <v>727</v>
      </c>
      <c r="V28" s="276"/>
      <c r="AA28" s="96">
        <f>IF(OR(J28="Fail",ISBLANK(J28)),INDEX('Issue Code Table'!C:C,MATCH(N:N,'Issue Code Table'!A:A,0)),IF(M28="Critical",6,IF(M28="Significant",5,IF(M28="Moderate",3,2))))</f>
        <v>5</v>
      </c>
    </row>
    <row r="29" spans="1:27" ht="98.25" customHeight="1" x14ac:dyDescent="0.35">
      <c r="A29" s="239" t="s">
        <v>1471</v>
      </c>
      <c r="B29" s="284" t="s">
        <v>202</v>
      </c>
      <c r="C29" s="285" t="s">
        <v>483</v>
      </c>
      <c r="D29" s="235" t="s">
        <v>393</v>
      </c>
      <c r="E29" s="241" t="s">
        <v>729</v>
      </c>
      <c r="F29" s="275" t="s">
        <v>730</v>
      </c>
      <c r="G29" s="294" t="s">
        <v>1472</v>
      </c>
      <c r="H29" s="235" t="s">
        <v>732</v>
      </c>
      <c r="I29" s="5"/>
      <c r="J29" s="185"/>
      <c r="K29" s="5" t="s">
        <v>733</v>
      </c>
      <c r="L29" s="5"/>
      <c r="M29" s="5" t="s">
        <v>166</v>
      </c>
      <c r="N29" s="101" t="s">
        <v>734</v>
      </c>
      <c r="O29" s="184" t="s">
        <v>735</v>
      </c>
      <c r="P29" s="204"/>
      <c r="Q29" s="5" t="s">
        <v>736</v>
      </c>
      <c r="R29" s="5" t="s">
        <v>737</v>
      </c>
      <c r="S29" s="5" t="s">
        <v>738</v>
      </c>
      <c r="T29" s="276" t="s">
        <v>1473</v>
      </c>
      <c r="U29" s="276" t="s">
        <v>1474</v>
      </c>
      <c r="V29" s="276" t="s">
        <v>741</v>
      </c>
      <c r="AA29" s="96">
        <f>IF(OR(J29="Fail",ISBLANK(J29)),INDEX('Issue Code Table'!C:C,MATCH(N:N,'Issue Code Table'!A:A,0)),IF(M29="Critical",6,IF(M29="Significant",5,IF(M29="Moderate",3,2))))</f>
        <v>7</v>
      </c>
    </row>
    <row r="30" spans="1:27" ht="104.25" customHeight="1" x14ac:dyDescent="0.35">
      <c r="A30" s="239" t="s">
        <v>1475</v>
      </c>
      <c r="B30" s="235" t="s">
        <v>569</v>
      </c>
      <c r="C30" s="242" t="s">
        <v>570</v>
      </c>
      <c r="D30" s="235" t="s">
        <v>393</v>
      </c>
      <c r="E30" s="241" t="s">
        <v>743</v>
      </c>
      <c r="F30" s="275" t="s">
        <v>744</v>
      </c>
      <c r="G30" s="294" t="s">
        <v>745</v>
      </c>
      <c r="H30" s="235" t="s">
        <v>732</v>
      </c>
      <c r="I30" s="5"/>
      <c r="J30" s="185"/>
      <c r="K30" s="5" t="s">
        <v>746</v>
      </c>
      <c r="L30" s="5"/>
      <c r="M30" s="5" t="s">
        <v>177</v>
      </c>
      <c r="N30" s="101" t="s">
        <v>747</v>
      </c>
      <c r="O30" s="184" t="s">
        <v>748</v>
      </c>
      <c r="P30" s="204"/>
      <c r="Q30" s="5" t="s">
        <v>736</v>
      </c>
      <c r="R30" s="5" t="s">
        <v>749</v>
      </c>
      <c r="S30" s="5" t="s">
        <v>750</v>
      </c>
      <c r="T30" s="276" t="s">
        <v>1476</v>
      </c>
      <c r="U30" s="276" t="s">
        <v>1477</v>
      </c>
      <c r="V30" s="276"/>
      <c r="AA30" s="96">
        <f>IF(OR(J30="Fail",ISBLANK(J30)),INDEX('Issue Code Table'!C:C,MATCH(N:N,'Issue Code Table'!A:A,0)),IF(M30="Critical",6,IF(M30="Significant",5,IF(M30="Moderate",3,2))))</f>
        <v>6</v>
      </c>
    </row>
    <row r="31" spans="1:27" ht="87" customHeight="1" x14ac:dyDescent="0.35">
      <c r="A31" s="239" t="s">
        <v>1478</v>
      </c>
      <c r="B31" s="279" t="s">
        <v>161</v>
      </c>
      <c r="C31" s="286" t="s">
        <v>162</v>
      </c>
      <c r="D31" s="235" t="s">
        <v>393</v>
      </c>
      <c r="E31" s="241" t="s">
        <v>754</v>
      </c>
      <c r="F31" s="275" t="s">
        <v>755</v>
      </c>
      <c r="G31" s="294" t="s">
        <v>756</v>
      </c>
      <c r="H31" s="235" t="s">
        <v>732</v>
      </c>
      <c r="I31" s="5"/>
      <c r="J31" s="185"/>
      <c r="K31" s="5" t="s">
        <v>757</v>
      </c>
      <c r="L31" s="5"/>
      <c r="M31" s="5" t="s">
        <v>166</v>
      </c>
      <c r="N31" s="101" t="s">
        <v>252</v>
      </c>
      <c r="O31" s="184" t="s">
        <v>758</v>
      </c>
      <c r="P31" s="204"/>
      <c r="Q31" s="5" t="s">
        <v>736</v>
      </c>
      <c r="R31" s="5" t="s">
        <v>759</v>
      </c>
      <c r="S31" s="5" t="s">
        <v>760</v>
      </c>
      <c r="T31" s="276" t="s">
        <v>1479</v>
      </c>
      <c r="U31" s="276" t="s">
        <v>762</v>
      </c>
      <c r="V31" s="276" t="s">
        <v>763</v>
      </c>
      <c r="AA31" s="96">
        <f>IF(OR(J31="Fail",ISBLANK(J31)),INDEX('Issue Code Table'!C:C,MATCH(N:N,'Issue Code Table'!A:A,0)),IF(M31="Critical",6,IF(M31="Significant",5,IF(M31="Moderate",3,2))))</f>
        <v>5</v>
      </c>
    </row>
    <row r="32" spans="1:27" ht="110.25" customHeight="1" x14ac:dyDescent="0.35">
      <c r="A32" s="239" t="s">
        <v>1480</v>
      </c>
      <c r="B32" s="279" t="s">
        <v>433</v>
      </c>
      <c r="C32" s="286" t="s">
        <v>434</v>
      </c>
      <c r="D32" s="235" t="s">
        <v>393</v>
      </c>
      <c r="E32" s="241" t="s">
        <v>765</v>
      </c>
      <c r="F32" s="275" t="s">
        <v>766</v>
      </c>
      <c r="G32" s="294" t="s">
        <v>767</v>
      </c>
      <c r="H32" s="235" t="s">
        <v>732</v>
      </c>
      <c r="I32" s="5"/>
      <c r="J32" s="185"/>
      <c r="K32" s="5" t="s">
        <v>768</v>
      </c>
      <c r="L32" s="5"/>
      <c r="M32" s="5" t="s">
        <v>166</v>
      </c>
      <c r="N32" s="101" t="s">
        <v>252</v>
      </c>
      <c r="O32" s="184" t="s">
        <v>758</v>
      </c>
      <c r="P32" s="204"/>
      <c r="Q32" s="5" t="s">
        <v>736</v>
      </c>
      <c r="R32" s="5" t="s">
        <v>769</v>
      </c>
      <c r="S32" s="5" t="s">
        <v>770</v>
      </c>
      <c r="T32" s="276" t="s">
        <v>1481</v>
      </c>
      <c r="U32" s="276" t="s">
        <v>772</v>
      </c>
      <c r="V32" s="276" t="s">
        <v>773</v>
      </c>
      <c r="AA32" s="96">
        <f>IF(OR(J32="Fail",ISBLANK(J32)),INDEX('Issue Code Table'!C:C,MATCH(N:N,'Issue Code Table'!A:A,0)),IF(M32="Critical",6,IF(M32="Significant",5,IF(M32="Moderate",3,2))))</f>
        <v>5</v>
      </c>
    </row>
    <row r="33" spans="1:27" ht="109.5" customHeight="1" x14ac:dyDescent="0.35">
      <c r="A33" s="239" t="s">
        <v>1482</v>
      </c>
      <c r="B33" s="235" t="s">
        <v>569</v>
      </c>
      <c r="C33" s="242" t="s">
        <v>570</v>
      </c>
      <c r="D33" s="235" t="s">
        <v>393</v>
      </c>
      <c r="E33" s="241" t="s">
        <v>775</v>
      </c>
      <c r="F33" s="275" t="s">
        <v>776</v>
      </c>
      <c r="G33" s="294" t="s">
        <v>777</v>
      </c>
      <c r="H33" s="238" t="s">
        <v>732</v>
      </c>
      <c r="I33" s="5"/>
      <c r="J33" s="185"/>
      <c r="K33" s="5" t="s">
        <v>778</v>
      </c>
      <c r="L33" s="5"/>
      <c r="M33" s="5" t="s">
        <v>166</v>
      </c>
      <c r="N33" s="101" t="s">
        <v>440</v>
      </c>
      <c r="O33" s="184" t="s">
        <v>500</v>
      </c>
      <c r="P33" s="204"/>
      <c r="Q33" s="5" t="s">
        <v>736</v>
      </c>
      <c r="R33" s="5" t="s">
        <v>779</v>
      </c>
      <c r="S33" s="5" t="s">
        <v>780</v>
      </c>
      <c r="T33" s="276" t="s">
        <v>781</v>
      </c>
      <c r="U33" s="276" t="s">
        <v>782</v>
      </c>
      <c r="V33" s="276" t="s">
        <v>783</v>
      </c>
      <c r="AA33" s="96">
        <f>IF(OR(J33="Fail",ISBLANK(J33)),INDEX('Issue Code Table'!C:C,MATCH(N:N,'Issue Code Table'!A:A,0)),IF(M33="Critical",6,IF(M33="Significant",5,IF(M33="Moderate",3,2))))</f>
        <v>5</v>
      </c>
    </row>
    <row r="34" spans="1:27" ht="87" customHeight="1" x14ac:dyDescent="0.35">
      <c r="A34" s="239" t="s">
        <v>1483</v>
      </c>
      <c r="B34" s="279" t="s">
        <v>247</v>
      </c>
      <c r="C34" s="286" t="s">
        <v>248</v>
      </c>
      <c r="D34" s="235" t="s">
        <v>393</v>
      </c>
      <c r="E34" s="241" t="s">
        <v>785</v>
      </c>
      <c r="F34" s="275" t="s">
        <v>786</v>
      </c>
      <c r="G34" s="294" t="s">
        <v>787</v>
      </c>
      <c r="H34" s="238" t="s">
        <v>732</v>
      </c>
      <c r="I34" s="5"/>
      <c r="J34" s="185"/>
      <c r="K34" s="5" t="s">
        <v>788</v>
      </c>
      <c r="L34" s="5"/>
      <c r="M34" s="5" t="s">
        <v>166</v>
      </c>
      <c r="N34" s="101" t="s">
        <v>252</v>
      </c>
      <c r="O34" s="184" t="s">
        <v>758</v>
      </c>
      <c r="P34" s="204"/>
      <c r="Q34" s="5" t="s">
        <v>736</v>
      </c>
      <c r="R34" s="5" t="s">
        <v>789</v>
      </c>
      <c r="S34" s="5" t="s">
        <v>790</v>
      </c>
      <c r="T34" s="276" t="s">
        <v>1484</v>
      </c>
      <c r="U34" s="276" t="s">
        <v>792</v>
      </c>
      <c r="V34" s="276" t="s">
        <v>793</v>
      </c>
      <c r="AA34" s="96">
        <f>IF(OR(J34="Fail",ISBLANK(J34)),INDEX('Issue Code Table'!C:C,MATCH(N:N,'Issue Code Table'!A:A,0)),IF(M34="Critical",6,IF(M34="Significant",5,IF(M34="Moderate",3,2))))</f>
        <v>5</v>
      </c>
    </row>
    <row r="35" spans="1:27" ht="111" customHeight="1" x14ac:dyDescent="0.35">
      <c r="A35" s="239" t="s">
        <v>1485</v>
      </c>
      <c r="B35" s="279" t="s">
        <v>433</v>
      </c>
      <c r="C35" s="286" t="s">
        <v>434</v>
      </c>
      <c r="D35" s="235" t="s">
        <v>393</v>
      </c>
      <c r="E35" s="241" t="s">
        <v>795</v>
      </c>
      <c r="F35" s="275" t="s">
        <v>796</v>
      </c>
      <c r="G35" s="294" t="s">
        <v>797</v>
      </c>
      <c r="H35" s="238" t="s">
        <v>732</v>
      </c>
      <c r="I35" s="5"/>
      <c r="J35" s="185"/>
      <c r="K35" s="5" t="s">
        <v>798</v>
      </c>
      <c r="L35" s="5"/>
      <c r="M35" s="5" t="s">
        <v>166</v>
      </c>
      <c r="N35" s="101" t="s">
        <v>252</v>
      </c>
      <c r="O35" s="184" t="s">
        <v>758</v>
      </c>
      <c r="P35" s="204"/>
      <c r="Q35" s="5" t="s">
        <v>799</v>
      </c>
      <c r="R35" s="5" t="s">
        <v>800</v>
      </c>
      <c r="S35" s="5" t="s">
        <v>801</v>
      </c>
      <c r="T35" s="276" t="s">
        <v>1486</v>
      </c>
      <c r="U35" s="276" t="s">
        <v>803</v>
      </c>
      <c r="V35" s="276" t="s">
        <v>804</v>
      </c>
      <c r="AA35" s="96">
        <f>IF(OR(J35="Fail",ISBLANK(J35)),INDEX('Issue Code Table'!C:C,MATCH(N:N,'Issue Code Table'!A:A,0)),IF(M35="Critical",6,IF(M35="Significant",5,IF(M35="Moderate",3,2))))</f>
        <v>5</v>
      </c>
    </row>
    <row r="36" spans="1:27" ht="130.5" customHeight="1" x14ac:dyDescent="0.35">
      <c r="A36" s="239" t="s">
        <v>1487</v>
      </c>
      <c r="B36" s="279" t="s">
        <v>433</v>
      </c>
      <c r="C36" s="286" t="s">
        <v>434</v>
      </c>
      <c r="D36" s="235" t="s">
        <v>393</v>
      </c>
      <c r="E36" s="241" t="s">
        <v>806</v>
      </c>
      <c r="F36" s="275" t="s">
        <v>807</v>
      </c>
      <c r="G36" s="294" t="s">
        <v>808</v>
      </c>
      <c r="H36" s="238" t="s">
        <v>732</v>
      </c>
      <c r="I36" s="5"/>
      <c r="J36" s="185"/>
      <c r="K36" s="5" t="s">
        <v>809</v>
      </c>
      <c r="L36" s="5"/>
      <c r="M36" s="5" t="s">
        <v>166</v>
      </c>
      <c r="N36" s="101" t="s">
        <v>252</v>
      </c>
      <c r="O36" s="184" t="s">
        <v>758</v>
      </c>
      <c r="P36" s="204"/>
      <c r="Q36" s="5" t="s">
        <v>799</v>
      </c>
      <c r="R36" s="5" t="s">
        <v>810</v>
      </c>
      <c r="S36" s="5" t="s">
        <v>811</v>
      </c>
      <c r="T36" s="276" t="s">
        <v>1488</v>
      </c>
      <c r="U36" s="276" t="s">
        <v>813</v>
      </c>
      <c r="V36" s="276" t="s">
        <v>814</v>
      </c>
      <c r="AA36" s="96">
        <f>IF(OR(J36="Fail",ISBLANK(J36)),INDEX('Issue Code Table'!C:C,MATCH(N:N,'Issue Code Table'!A:A,0)),IF(M36="Critical",6,IF(M36="Significant",5,IF(M36="Moderate",3,2))))</f>
        <v>5</v>
      </c>
    </row>
    <row r="37" spans="1:27" ht="121.5" customHeight="1" x14ac:dyDescent="0.35">
      <c r="A37" s="239" t="s">
        <v>1489</v>
      </c>
      <c r="B37" s="279" t="s">
        <v>433</v>
      </c>
      <c r="C37" s="286" t="s">
        <v>434</v>
      </c>
      <c r="D37" s="235" t="s">
        <v>393</v>
      </c>
      <c r="E37" s="241" t="s">
        <v>816</v>
      </c>
      <c r="F37" s="275" t="s">
        <v>817</v>
      </c>
      <c r="G37" s="294" t="s">
        <v>818</v>
      </c>
      <c r="H37" s="238" t="s">
        <v>732</v>
      </c>
      <c r="I37" s="5"/>
      <c r="J37" s="185"/>
      <c r="K37" s="5" t="s">
        <v>819</v>
      </c>
      <c r="L37" s="5"/>
      <c r="M37" s="5" t="s">
        <v>166</v>
      </c>
      <c r="N37" s="101" t="s">
        <v>252</v>
      </c>
      <c r="O37" s="184" t="s">
        <v>758</v>
      </c>
      <c r="P37" s="204"/>
      <c r="Q37" s="5" t="s">
        <v>799</v>
      </c>
      <c r="R37" s="5" t="s">
        <v>820</v>
      </c>
      <c r="S37" s="5" t="s">
        <v>821</v>
      </c>
      <c r="T37" s="276" t="s">
        <v>1490</v>
      </c>
      <c r="U37" s="276" t="s">
        <v>823</v>
      </c>
      <c r="V37" s="276" t="s">
        <v>824</v>
      </c>
      <c r="AA37" s="96">
        <f>IF(OR(J37="Fail",ISBLANK(J37)),INDEX('Issue Code Table'!C:C,MATCH(N:N,'Issue Code Table'!A:A,0)),IF(M37="Critical",6,IF(M37="Significant",5,IF(M37="Moderate",3,2))))</f>
        <v>5</v>
      </c>
    </row>
    <row r="38" spans="1:27" ht="135" customHeight="1" x14ac:dyDescent="0.35">
      <c r="A38" s="239" t="s">
        <v>1491</v>
      </c>
      <c r="B38" s="279" t="s">
        <v>433</v>
      </c>
      <c r="C38" s="286" t="s">
        <v>434</v>
      </c>
      <c r="D38" s="235" t="s">
        <v>393</v>
      </c>
      <c r="E38" s="241" t="s">
        <v>826</v>
      </c>
      <c r="F38" s="275" t="s">
        <v>827</v>
      </c>
      <c r="G38" s="294" t="s">
        <v>828</v>
      </c>
      <c r="H38" s="238" t="s">
        <v>732</v>
      </c>
      <c r="I38" s="5"/>
      <c r="J38" s="185"/>
      <c r="K38" s="5" t="s">
        <v>829</v>
      </c>
      <c r="L38" s="5"/>
      <c r="M38" s="5" t="s">
        <v>166</v>
      </c>
      <c r="N38" s="101" t="s">
        <v>252</v>
      </c>
      <c r="O38" s="184" t="s">
        <v>758</v>
      </c>
      <c r="P38" s="204"/>
      <c r="Q38" s="5" t="s">
        <v>799</v>
      </c>
      <c r="R38" s="5" t="s">
        <v>830</v>
      </c>
      <c r="S38" s="5" t="s">
        <v>831</v>
      </c>
      <c r="T38" s="276" t="s">
        <v>1492</v>
      </c>
      <c r="U38" s="276" t="s">
        <v>833</v>
      </c>
      <c r="V38" s="276" t="s">
        <v>834</v>
      </c>
      <c r="AA38" s="96">
        <f>IF(OR(J38="Fail",ISBLANK(J38)),INDEX('Issue Code Table'!C:C,MATCH(N:N,'Issue Code Table'!A:A,0)),IF(M38="Critical",6,IF(M38="Significant",5,IF(M38="Moderate",3,2))))</f>
        <v>5</v>
      </c>
    </row>
    <row r="39" spans="1:27" ht="114" customHeight="1" x14ac:dyDescent="0.35">
      <c r="A39" s="239" t="s">
        <v>1493</v>
      </c>
      <c r="B39" s="279" t="s">
        <v>433</v>
      </c>
      <c r="C39" s="286" t="s">
        <v>434</v>
      </c>
      <c r="D39" s="235" t="s">
        <v>393</v>
      </c>
      <c r="E39" s="241" t="s">
        <v>836</v>
      </c>
      <c r="F39" s="275" t="s">
        <v>837</v>
      </c>
      <c r="G39" s="294" t="s">
        <v>838</v>
      </c>
      <c r="H39" s="238" t="s">
        <v>732</v>
      </c>
      <c r="I39" s="5"/>
      <c r="J39" s="185"/>
      <c r="K39" s="5" t="s">
        <v>839</v>
      </c>
      <c r="L39" s="5"/>
      <c r="M39" s="5" t="s">
        <v>166</v>
      </c>
      <c r="N39" s="101" t="s">
        <v>252</v>
      </c>
      <c r="O39" s="184" t="s">
        <v>758</v>
      </c>
      <c r="P39" s="204"/>
      <c r="Q39" s="5" t="s">
        <v>799</v>
      </c>
      <c r="R39" s="5" t="s">
        <v>840</v>
      </c>
      <c r="S39" s="5" t="s">
        <v>841</v>
      </c>
      <c r="T39" s="276" t="s">
        <v>1494</v>
      </c>
      <c r="U39" s="276" t="s">
        <v>843</v>
      </c>
      <c r="V39" s="276" t="s">
        <v>844</v>
      </c>
      <c r="AA39" s="96">
        <f>IF(OR(J39="Fail",ISBLANK(J39)),INDEX('Issue Code Table'!C:C,MATCH(N:N,'Issue Code Table'!A:A,0)),IF(M39="Critical",6,IF(M39="Significant",5,IF(M39="Moderate",3,2))))</f>
        <v>5</v>
      </c>
    </row>
    <row r="40" spans="1:27" ht="115.5" customHeight="1" x14ac:dyDescent="0.35">
      <c r="A40" s="239" t="s">
        <v>1495</v>
      </c>
      <c r="B40" s="279" t="s">
        <v>433</v>
      </c>
      <c r="C40" s="286" t="s">
        <v>434</v>
      </c>
      <c r="D40" s="235" t="s">
        <v>393</v>
      </c>
      <c r="E40" s="241" t="s">
        <v>846</v>
      </c>
      <c r="F40" s="275" t="s">
        <v>847</v>
      </c>
      <c r="G40" s="294" t="s">
        <v>848</v>
      </c>
      <c r="H40" s="238" t="s">
        <v>732</v>
      </c>
      <c r="I40" s="5"/>
      <c r="J40" s="185"/>
      <c r="K40" s="5" t="s">
        <v>849</v>
      </c>
      <c r="L40" s="5"/>
      <c r="M40" s="5" t="s">
        <v>166</v>
      </c>
      <c r="N40" s="101" t="s">
        <v>252</v>
      </c>
      <c r="O40" s="184" t="s">
        <v>758</v>
      </c>
      <c r="P40" s="204"/>
      <c r="Q40" s="5" t="s">
        <v>799</v>
      </c>
      <c r="R40" s="5" t="s">
        <v>850</v>
      </c>
      <c r="S40" s="5" t="s">
        <v>851</v>
      </c>
      <c r="T40" s="276" t="s">
        <v>1496</v>
      </c>
      <c r="U40" s="276" t="s">
        <v>853</v>
      </c>
      <c r="V40" s="276" t="s">
        <v>854</v>
      </c>
      <c r="AA40" s="96">
        <f>IF(OR(J40="Fail",ISBLANK(J40)),INDEX('Issue Code Table'!C:C,MATCH(N:N,'Issue Code Table'!A:A,0)),IF(M40="Critical",6,IF(M40="Significant",5,IF(M40="Moderate",3,2))))</f>
        <v>5</v>
      </c>
    </row>
    <row r="41" spans="1:27" ht="105" customHeight="1" x14ac:dyDescent="0.35">
      <c r="A41" s="239" t="s">
        <v>1497</v>
      </c>
      <c r="B41" s="279" t="s">
        <v>433</v>
      </c>
      <c r="C41" s="286" t="s">
        <v>434</v>
      </c>
      <c r="D41" s="235" t="s">
        <v>393</v>
      </c>
      <c r="E41" s="241" t="s">
        <v>856</v>
      </c>
      <c r="F41" s="275" t="s">
        <v>1356</v>
      </c>
      <c r="G41" s="294" t="s">
        <v>1357</v>
      </c>
      <c r="H41" s="238" t="s">
        <v>732</v>
      </c>
      <c r="I41" s="5"/>
      <c r="J41" s="185"/>
      <c r="K41" s="5" t="s">
        <v>859</v>
      </c>
      <c r="L41" s="5"/>
      <c r="M41" s="5" t="s">
        <v>166</v>
      </c>
      <c r="N41" s="101" t="s">
        <v>252</v>
      </c>
      <c r="O41" s="184" t="s">
        <v>758</v>
      </c>
      <c r="P41" s="204"/>
      <c r="Q41" s="5" t="s">
        <v>860</v>
      </c>
      <c r="R41" s="5" t="s">
        <v>861</v>
      </c>
      <c r="S41" s="5" t="s">
        <v>1358</v>
      </c>
      <c r="T41" s="276" t="s">
        <v>1498</v>
      </c>
      <c r="U41" s="276" t="s">
        <v>864</v>
      </c>
      <c r="V41" s="276" t="s">
        <v>865</v>
      </c>
      <c r="AA41" s="96">
        <f>IF(OR(J41="Fail",ISBLANK(J41)),INDEX('Issue Code Table'!C:C,MATCH(N:N,'Issue Code Table'!A:A,0)),IF(M41="Critical",6,IF(M41="Significant",5,IF(M41="Moderate",3,2))))</f>
        <v>5</v>
      </c>
    </row>
    <row r="42" spans="1:27" ht="109.5" customHeight="1" x14ac:dyDescent="0.35">
      <c r="A42" s="239" t="s">
        <v>1499</v>
      </c>
      <c r="B42" s="279" t="s">
        <v>433</v>
      </c>
      <c r="C42" s="286" t="s">
        <v>434</v>
      </c>
      <c r="D42" s="235" t="s">
        <v>393</v>
      </c>
      <c r="E42" s="241" t="s">
        <v>867</v>
      </c>
      <c r="F42" s="275" t="s">
        <v>868</v>
      </c>
      <c r="G42" s="294" t="s">
        <v>869</v>
      </c>
      <c r="H42" s="238" t="s">
        <v>732</v>
      </c>
      <c r="I42" s="5"/>
      <c r="J42" s="185"/>
      <c r="K42" s="182" t="s">
        <v>870</v>
      </c>
      <c r="L42" s="5"/>
      <c r="M42" s="5" t="s">
        <v>166</v>
      </c>
      <c r="N42" s="101" t="s">
        <v>252</v>
      </c>
      <c r="O42" s="184" t="s">
        <v>758</v>
      </c>
      <c r="P42" s="204"/>
      <c r="Q42" s="5" t="s">
        <v>871</v>
      </c>
      <c r="R42" s="5" t="s">
        <v>872</v>
      </c>
      <c r="S42" s="5" t="s">
        <v>873</v>
      </c>
      <c r="T42" s="276" t="s">
        <v>1500</v>
      </c>
      <c r="U42" s="276" t="s">
        <v>875</v>
      </c>
      <c r="V42" s="276" t="s">
        <v>876</v>
      </c>
      <c r="AA42" s="96">
        <f>IF(OR(J42="Fail",ISBLANK(J42)),INDEX('Issue Code Table'!C:C,MATCH(N:N,'Issue Code Table'!A:A,0)),IF(M42="Critical",6,IF(M42="Significant",5,IF(M42="Moderate",3,2))))</f>
        <v>5</v>
      </c>
    </row>
    <row r="43" spans="1:27" ht="108" customHeight="1" x14ac:dyDescent="0.35">
      <c r="A43" s="239" t="s">
        <v>1501</v>
      </c>
      <c r="B43" s="279" t="s">
        <v>433</v>
      </c>
      <c r="C43" s="286" t="s">
        <v>434</v>
      </c>
      <c r="D43" s="235" t="s">
        <v>393</v>
      </c>
      <c r="E43" s="241" t="s">
        <v>878</v>
      </c>
      <c r="F43" s="275" t="s">
        <v>879</v>
      </c>
      <c r="G43" s="294" t="s">
        <v>880</v>
      </c>
      <c r="H43" s="235" t="s">
        <v>732</v>
      </c>
      <c r="I43" s="5"/>
      <c r="J43" s="185"/>
      <c r="K43" s="182" t="s">
        <v>881</v>
      </c>
      <c r="L43" s="5"/>
      <c r="M43" s="5" t="s">
        <v>166</v>
      </c>
      <c r="N43" s="101" t="s">
        <v>252</v>
      </c>
      <c r="O43" s="184" t="s">
        <v>758</v>
      </c>
      <c r="P43" s="204"/>
      <c r="Q43" s="5" t="s">
        <v>871</v>
      </c>
      <c r="R43" s="5" t="s">
        <v>882</v>
      </c>
      <c r="S43" s="5" t="s">
        <v>883</v>
      </c>
      <c r="T43" s="276" t="s">
        <v>1502</v>
      </c>
      <c r="U43" s="276" t="s">
        <v>885</v>
      </c>
      <c r="V43" s="276" t="s">
        <v>886</v>
      </c>
      <c r="AA43" s="96">
        <f>IF(OR(J43="Fail",ISBLANK(J43)),INDEX('Issue Code Table'!C:C,MATCH(N:N,'Issue Code Table'!A:A,0)),IF(M43="Critical",6,IF(M43="Significant",5,IF(M43="Moderate",3,2))))</f>
        <v>5</v>
      </c>
    </row>
    <row r="44" spans="1:27" ht="92.25" customHeight="1" x14ac:dyDescent="0.35">
      <c r="A44" s="239" t="s">
        <v>1503</v>
      </c>
      <c r="B44" s="279" t="s">
        <v>433</v>
      </c>
      <c r="C44" s="286" t="s">
        <v>434</v>
      </c>
      <c r="D44" s="235" t="s">
        <v>393</v>
      </c>
      <c r="E44" s="241" t="s">
        <v>888</v>
      </c>
      <c r="F44" s="275" t="s">
        <v>889</v>
      </c>
      <c r="G44" s="294" t="s">
        <v>890</v>
      </c>
      <c r="H44" s="235" t="s">
        <v>891</v>
      </c>
      <c r="I44" s="5"/>
      <c r="J44" s="185"/>
      <c r="K44" s="5" t="s">
        <v>892</v>
      </c>
      <c r="L44" s="5"/>
      <c r="M44" s="5" t="s">
        <v>166</v>
      </c>
      <c r="N44" s="101" t="s">
        <v>252</v>
      </c>
      <c r="O44" s="184" t="s">
        <v>758</v>
      </c>
      <c r="P44" s="204"/>
      <c r="Q44" s="5" t="s">
        <v>871</v>
      </c>
      <c r="R44" s="5" t="s">
        <v>893</v>
      </c>
      <c r="S44" s="5" t="s">
        <v>894</v>
      </c>
      <c r="T44" s="276" t="s">
        <v>1504</v>
      </c>
      <c r="U44" s="276" t="s">
        <v>896</v>
      </c>
      <c r="V44" s="276" t="s">
        <v>897</v>
      </c>
      <c r="AA44" s="96">
        <f>IF(OR(J44="Fail",ISBLANK(J44)),INDEX('Issue Code Table'!C:C,MATCH(N:N,'Issue Code Table'!A:A,0)),IF(M44="Critical",6,IF(M44="Significant",5,IF(M44="Moderate",3,2))))</f>
        <v>5</v>
      </c>
    </row>
    <row r="45" spans="1:27" ht="78" customHeight="1" x14ac:dyDescent="0.35">
      <c r="A45" s="239" t="s">
        <v>1505</v>
      </c>
      <c r="B45" s="279" t="s">
        <v>433</v>
      </c>
      <c r="C45" s="286" t="s">
        <v>434</v>
      </c>
      <c r="D45" s="235" t="s">
        <v>393</v>
      </c>
      <c r="E45" s="241" t="s">
        <v>899</v>
      </c>
      <c r="F45" s="275" t="s">
        <v>900</v>
      </c>
      <c r="G45" s="294" t="s">
        <v>901</v>
      </c>
      <c r="H45" s="235" t="s">
        <v>732</v>
      </c>
      <c r="I45" s="5"/>
      <c r="J45" s="185"/>
      <c r="K45" s="5" t="s">
        <v>902</v>
      </c>
      <c r="L45" s="5"/>
      <c r="M45" s="5" t="s">
        <v>166</v>
      </c>
      <c r="N45" s="101" t="s">
        <v>252</v>
      </c>
      <c r="O45" s="184" t="s">
        <v>758</v>
      </c>
      <c r="P45" s="204"/>
      <c r="Q45" s="5" t="s">
        <v>903</v>
      </c>
      <c r="R45" s="5" t="s">
        <v>904</v>
      </c>
      <c r="S45" s="5" t="s">
        <v>905</v>
      </c>
      <c r="T45" s="276" t="s">
        <v>1506</v>
      </c>
      <c r="U45" s="276" t="s">
        <v>907</v>
      </c>
      <c r="V45" s="276" t="s">
        <v>908</v>
      </c>
      <c r="AA45" s="96">
        <f>IF(OR(J45="Fail",ISBLANK(J45)),INDEX('Issue Code Table'!C:C,MATCH(N:N,'Issue Code Table'!A:A,0)),IF(M45="Critical",6,IF(M45="Significant",5,IF(M45="Moderate",3,2))))</f>
        <v>5</v>
      </c>
    </row>
    <row r="46" spans="1:27" ht="86.25" customHeight="1" x14ac:dyDescent="0.35">
      <c r="A46" s="239" t="s">
        <v>1507</v>
      </c>
      <c r="B46" s="279" t="s">
        <v>433</v>
      </c>
      <c r="C46" s="286" t="s">
        <v>434</v>
      </c>
      <c r="D46" s="235" t="s">
        <v>393</v>
      </c>
      <c r="E46" s="241" t="s">
        <v>910</v>
      </c>
      <c r="F46" s="275" t="s">
        <v>911</v>
      </c>
      <c r="G46" s="294" t="s">
        <v>912</v>
      </c>
      <c r="H46" s="235" t="s">
        <v>732</v>
      </c>
      <c r="I46" s="5"/>
      <c r="J46" s="185"/>
      <c r="K46" s="5" t="s">
        <v>913</v>
      </c>
      <c r="L46" s="5"/>
      <c r="M46" s="5" t="s">
        <v>166</v>
      </c>
      <c r="N46" s="101" t="s">
        <v>252</v>
      </c>
      <c r="O46" s="184" t="s">
        <v>758</v>
      </c>
      <c r="P46" s="204"/>
      <c r="Q46" s="5" t="s">
        <v>903</v>
      </c>
      <c r="R46" s="5" t="s">
        <v>914</v>
      </c>
      <c r="S46" s="5" t="s">
        <v>915</v>
      </c>
      <c r="T46" s="276" t="s">
        <v>1508</v>
      </c>
      <c r="U46" s="276" t="s">
        <v>917</v>
      </c>
      <c r="V46" s="276" t="s">
        <v>918</v>
      </c>
      <c r="AA46" s="96">
        <f>IF(OR(J46="Fail",ISBLANK(J46)),INDEX('Issue Code Table'!C:C,MATCH(N:N,'Issue Code Table'!A:A,0)),IF(M46="Critical",6,IF(M46="Significant",5,IF(M46="Moderate",3,2))))</f>
        <v>5</v>
      </c>
    </row>
    <row r="47" spans="1:27" ht="98.25" customHeight="1" x14ac:dyDescent="0.35">
      <c r="A47" s="239" t="s">
        <v>1509</v>
      </c>
      <c r="B47" s="279" t="s">
        <v>433</v>
      </c>
      <c r="C47" s="286" t="s">
        <v>434</v>
      </c>
      <c r="D47" s="235" t="s">
        <v>393</v>
      </c>
      <c r="E47" s="241" t="s">
        <v>920</v>
      </c>
      <c r="F47" s="275" t="s">
        <v>921</v>
      </c>
      <c r="G47" s="294" t="s">
        <v>922</v>
      </c>
      <c r="H47" s="235" t="s">
        <v>732</v>
      </c>
      <c r="I47" s="5"/>
      <c r="J47" s="185"/>
      <c r="K47" s="182" t="s">
        <v>923</v>
      </c>
      <c r="L47" s="5"/>
      <c r="M47" s="5" t="s">
        <v>166</v>
      </c>
      <c r="N47" s="101" t="s">
        <v>252</v>
      </c>
      <c r="O47" s="184" t="s">
        <v>758</v>
      </c>
      <c r="P47" s="204"/>
      <c r="Q47" s="5" t="s">
        <v>903</v>
      </c>
      <c r="R47" s="5" t="s">
        <v>924</v>
      </c>
      <c r="S47" s="5" t="s">
        <v>925</v>
      </c>
      <c r="T47" s="276" t="s">
        <v>1510</v>
      </c>
      <c r="U47" s="276" t="s">
        <v>927</v>
      </c>
      <c r="V47" s="276" t="s">
        <v>928</v>
      </c>
      <c r="AA47" s="96">
        <f>IF(OR(J47="Fail",ISBLANK(J47)),INDEX('Issue Code Table'!C:C,MATCH(N:N,'Issue Code Table'!A:A,0)),IF(M47="Critical",6,IF(M47="Significant",5,IF(M47="Moderate",3,2))))</f>
        <v>5</v>
      </c>
    </row>
    <row r="48" spans="1:27" ht="87" customHeight="1" x14ac:dyDescent="0.35">
      <c r="A48" s="239" t="s">
        <v>1511</v>
      </c>
      <c r="B48" s="279" t="s">
        <v>433</v>
      </c>
      <c r="C48" s="286" t="s">
        <v>434</v>
      </c>
      <c r="D48" s="235" t="s">
        <v>393</v>
      </c>
      <c r="E48" s="241" t="s">
        <v>930</v>
      </c>
      <c r="F48" s="275" t="s">
        <v>931</v>
      </c>
      <c r="G48" s="294" t="s">
        <v>932</v>
      </c>
      <c r="H48" s="235" t="s">
        <v>732</v>
      </c>
      <c r="I48" s="5"/>
      <c r="J48" s="185"/>
      <c r="K48" s="182" t="s">
        <v>933</v>
      </c>
      <c r="L48" s="5"/>
      <c r="M48" s="5" t="s">
        <v>166</v>
      </c>
      <c r="N48" s="101" t="s">
        <v>252</v>
      </c>
      <c r="O48" s="184" t="s">
        <v>758</v>
      </c>
      <c r="P48" s="204"/>
      <c r="Q48" s="5" t="s">
        <v>903</v>
      </c>
      <c r="R48" s="5" t="s">
        <v>934</v>
      </c>
      <c r="S48" s="5" t="s">
        <v>935</v>
      </c>
      <c r="T48" s="276" t="s">
        <v>1512</v>
      </c>
      <c r="U48" s="276" t="s">
        <v>937</v>
      </c>
      <c r="V48" s="276" t="s">
        <v>938</v>
      </c>
      <c r="AA48" s="96">
        <f>IF(OR(J48="Fail",ISBLANK(J48)),INDEX('Issue Code Table'!C:C,MATCH(N:N,'Issue Code Table'!A:A,0)),IF(M48="Critical",6,IF(M48="Significant",5,IF(M48="Moderate",3,2))))</f>
        <v>5</v>
      </c>
    </row>
    <row r="49" spans="1:27" ht="85.5" customHeight="1" x14ac:dyDescent="0.35">
      <c r="A49" s="239" t="s">
        <v>1513</v>
      </c>
      <c r="B49" s="279" t="s">
        <v>433</v>
      </c>
      <c r="C49" s="286" t="s">
        <v>434</v>
      </c>
      <c r="D49" s="235" t="s">
        <v>393</v>
      </c>
      <c r="E49" s="241" t="s">
        <v>940</v>
      </c>
      <c r="F49" s="275" t="s">
        <v>941</v>
      </c>
      <c r="G49" s="294" t="s">
        <v>942</v>
      </c>
      <c r="H49" s="235" t="s">
        <v>732</v>
      </c>
      <c r="I49" s="5"/>
      <c r="J49" s="185"/>
      <c r="K49" s="5" t="s">
        <v>943</v>
      </c>
      <c r="L49" s="5"/>
      <c r="M49" s="5" t="s">
        <v>166</v>
      </c>
      <c r="N49" s="101" t="s">
        <v>252</v>
      </c>
      <c r="O49" s="184" t="s">
        <v>758</v>
      </c>
      <c r="P49" s="204"/>
      <c r="Q49" s="5" t="s">
        <v>903</v>
      </c>
      <c r="R49" s="5" t="s">
        <v>944</v>
      </c>
      <c r="S49" s="5" t="s">
        <v>945</v>
      </c>
      <c r="T49" s="276" t="s">
        <v>1514</v>
      </c>
      <c r="U49" s="276" t="s">
        <v>947</v>
      </c>
      <c r="V49" s="276" t="s">
        <v>948</v>
      </c>
      <c r="AA49" s="96">
        <f>IF(OR(J49="Fail",ISBLANK(J49)),INDEX('Issue Code Table'!C:C,MATCH(N:N,'Issue Code Table'!A:A,0)),IF(M49="Critical",6,IF(M49="Significant",5,IF(M49="Moderate",3,2))))</f>
        <v>5</v>
      </c>
    </row>
    <row r="50" spans="1:27" ht="89.25" customHeight="1" x14ac:dyDescent="0.35">
      <c r="A50" s="239" t="s">
        <v>1515</v>
      </c>
      <c r="B50" s="279" t="s">
        <v>433</v>
      </c>
      <c r="C50" s="286" t="s">
        <v>434</v>
      </c>
      <c r="D50" s="235" t="s">
        <v>393</v>
      </c>
      <c r="E50" s="241" t="s">
        <v>950</v>
      </c>
      <c r="F50" s="275" t="s">
        <v>951</v>
      </c>
      <c r="G50" s="294" t="s">
        <v>952</v>
      </c>
      <c r="H50" s="235" t="s">
        <v>732</v>
      </c>
      <c r="I50" s="5"/>
      <c r="J50" s="185"/>
      <c r="K50" s="5" t="s">
        <v>953</v>
      </c>
      <c r="L50" s="5"/>
      <c r="M50" s="5" t="s">
        <v>166</v>
      </c>
      <c r="N50" s="101" t="s">
        <v>252</v>
      </c>
      <c r="O50" s="184" t="s">
        <v>758</v>
      </c>
      <c r="P50" s="204"/>
      <c r="Q50" s="5" t="s">
        <v>903</v>
      </c>
      <c r="R50" s="5" t="s">
        <v>954</v>
      </c>
      <c r="S50" s="5" t="s">
        <v>955</v>
      </c>
      <c r="T50" s="276" t="s">
        <v>1516</v>
      </c>
      <c r="U50" s="276" t="s">
        <v>957</v>
      </c>
      <c r="V50" s="276" t="s">
        <v>958</v>
      </c>
      <c r="AA50" s="96">
        <f>IF(OR(J50="Fail",ISBLANK(J50)),INDEX('Issue Code Table'!C:C,MATCH(N:N,'Issue Code Table'!A:A,0)),IF(M50="Critical",6,IF(M50="Significant",5,IF(M50="Moderate",3,2))))</f>
        <v>5</v>
      </c>
    </row>
    <row r="51" spans="1:27" ht="106.5" customHeight="1" x14ac:dyDescent="0.35">
      <c r="A51" s="239" t="s">
        <v>1517</v>
      </c>
      <c r="B51" s="279" t="s">
        <v>433</v>
      </c>
      <c r="C51" s="286" t="s">
        <v>434</v>
      </c>
      <c r="D51" s="235" t="s">
        <v>393</v>
      </c>
      <c r="E51" s="241" t="s">
        <v>960</v>
      </c>
      <c r="F51" s="275" t="s">
        <v>961</v>
      </c>
      <c r="G51" s="294" t="s">
        <v>962</v>
      </c>
      <c r="H51" s="235" t="s">
        <v>732</v>
      </c>
      <c r="I51" s="5"/>
      <c r="J51" s="185"/>
      <c r="K51" s="5" t="s">
        <v>963</v>
      </c>
      <c r="L51" s="5"/>
      <c r="M51" s="5" t="s">
        <v>166</v>
      </c>
      <c r="N51" s="101" t="s">
        <v>252</v>
      </c>
      <c r="O51" s="184" t="s">
        <v>758</v>
      </c>
      <c r="P51" s="204"/>
      <c r="Q51" s="5" t="s">
        <v>903</v>
      </c>
      <c r="R51" s="5" t="s">
        <v>964</v>
      </c>
      <c r="S51" s="5" t="s">
        <v>965</v>
      </c>
      <c r="T51" s="276" t="s">
        <v>966</v>
      </c>
      <c r="U51" s="276" t="s">
        <v>967</v>
      </c>
      <c r="V51" s="276" t="s">
        <v>968</v>
      </c>
      <c r="AA51" s="96">
        <f>IF(OR(J51="Fail",ISBLANK(J51)),INDEX('Issue Code Table'!C:C,MATCH(N:N,'Issue Code Table'!A:A,0)),IF(M51="Critical",6,IF(M51="Significant",5,IF(M51="Moderate",3,2))))</f>
        <v>5</v>
      </c>
    </row>
    <row r="52" spans="1:27" ht="102" customHeight="1" x14ac:dyDescent="0.35">
      <c r="A52" s="239" t="s">
        <v>1518</v>
      </c>
      <c r="B52" s="279" t="s">
        <v>433</v>
      </c>
      <c r="C52" s="286" t="s">
        <v>434</v>
      </c>
      <c r="D52" s="235" t="s">
        <v>393</v>
      </c>
      <c r="E52" s="241" t="s">
        <v>970</v>
      </c>
      <c r="F52" s="275" t="s">
        <v>971</v>
      </c>
      <c r="G52" s="294" t="s">
        <v>972</v>
      </c>
      <c r="H52" s="235" t="s">
        <v>732</v>
      </c>
      <c r="I52" s="5"/>
      <c r="J52" s="185"/>
      <c r="K52" s="5" t="s">
        <v>973</v>
      </c>
      <c r="L52" s="5"/>
      <c r="M52" s="5" t="s">
        <v>166</v>
      </c>
      <c r="N52" s="101" t="s">
        <v>252</v>
      </c>
      <c r="O52" s="184" t="s">
        <v>758</v>
      </c>
      <c r="P52" s="204"/>
      <c r="Q52" s="5" t="s">
        <v>903</v>
      </c>
      <c r="R52" s="5" t="s">
        <v>974</v>
      </c>
      <c r="S52" s="5" t="s">
        <v>975</v>
      </c>
      <c r="T52" s="276" t="s">
        <v>1519</v>
      </c>
      <c r="U52" s="276" t="s">
        <v>977</v>
      </c>
      <c r="V52" s="276" t="s">
        <v>978</v>
      </c>
      <c r="AA52" s="96">
        <f>IF(OR(J52="Fail",ISBLANK(J52)),INDEX('Issue Code Table'!C:C,MATCH(N:N,'Issue Code Table'!A:A,0)),IF(M52="Critical",6,IF(M52="Significant",5,IF(M52="Moderate",3,2))))</f>
        <v>5</v>
      </c>
    </row>
    <row r="53" spans="1:27" ht="96" customHeight="1" x14ac:dyDescent="0.35">
      <c r="A53" s="239" t="s">
        <v>1520</v>
      </c>
      <c r="B53" s="279" t="s">
        <v>433</v>
      </c>
      <c r="C53" s="286" t="s">
        <v>434</v>
      </c>
      <c r="D53" s="235" t="s">
        <v>393</v>
      </c>
      <c r="E53" s="241" t="s">
        <v>980</v>
      </c>
      <c r="F53" s="275" t="s">
        <v>981</v>
      </c>
      <c r="G53" s="294" t="s">
        <v>982</v>
      </c>
      <c r="H53" s="235" t="s">
        <v>732</v>
      </c>
      <c r="I53" s="5"/>
      <c r="J53" s="185"/>
      <c r="K53" s="5" t="s">
        <v>983</v>
      </c>
      <c r="L53" s="5"/>
      <c r="M53" s="5" t="s">
        <v>166</v>
      </c>
      <c r="N53" s="101" t="s">
        <v>252</v>
      </c>
      <c r="O53" s="184" t="s">
        <v>758</v>
      </c>
      <c r="P53" s="204"/>
      <c r="Q53" s="5" t="s">
        <v>903</v>
      </c>
      <c r="R53" s="5" t="s">
        <v>984</v>
      </c>
      <c r="S53" s="5" t="s">
        <v>985</v>
      </c>
      <c r="T53" s="276" t="s">
        <v>1521</v>
      </c>
      <c r="U53" s="276" t="s">
        <v>987</v>
      </c>
      <c r="V53" s="276" t="s">
        <v>988</v>
      </c>
      <c r="AA53" s="96">
        <f>IF(OR(J53="Fail",ISBLANK(J53)),INDEX('Issue Code Table'!C:C,MATCH(N:N,'Issue Code Table'!A:A,0)),IF(M53="Critical",6,IF(M53="Significant",5,IF(M53="Moderate",3,2))))</f>
        <v>5</v>
      </c>
    </row>
    <row r="54" spans="1:27" ht="109.5" customHeight="1" x14ac:dyDescent="0.35">
      <c r="A54" s="239" t="s">
        <v>1522</v>
      </c>
      <c r="B54" s="279" t="s">
        <v>433</v>
      </c>
      <c r="C54" s="286" t="s">
        <v>434</v>
      </c>
      <c r="D54" s="235" t="s">
        <v>393</v>
      </c>
      <c r="E54" s="241" t="s">
        <v>990</v>
      </c>
      <c r="F54" s="275" t="s">
        <v>991</v>
      </c>
      <c r="G54" s="294" t="s">
        <v>992</v>
      </c>
      <c r="H54" s="235" t="s">
        <v>732</v>
      </c>
      <c r="I54" s="5"/>
      <c r="J54" s="185"/>
      <c r="K54" s="5" t="s">
        <v>993</v>
      </c>
      <c r="L54" s="5"/>
      <c r="M54" s="5" t="s">
        <v>166</v>
      </c>
      <c r="N54" s="101" t="s">
        <v>252</v>
      </c>
      <c r="O54" s="184" t="s">
        <v>758</v>
      </c>
      <c r="P54" s="204"/>
      <c r="Q54" s="5" t="s">
        <v>903</v>
      </c>
      <c r="R54" s="5" t="s">
        <v>994</v>
      </c>
      <c r="S54" s="5" t="s">
        <v>995</v>
      </c>
      <c r="T54" s="276" t="s">
        <v>1523</v>
      </c>
      <c r="U54" s="276" t="s">
        <v>997</v>
      </c>
      <c r="V54" s="276" t="s">
        <v>998</v>
      </c>
      <c r="AA54" s="96">
        <f>IF(OR(J54="Fail",ISBLANK(J54)),INDEX('Issue Code Table'!C:C,MATCH(N:N,'Issue Code Table'!A:A,0)),IF(M54="Critical",6,IF(M54="Significant",5,IF(M54="Moderate",3,2))))</f>
        <v>5</v>
      </c>
    </row>
    <row r="55" spans="1:27" ht="88.5" customHeight="1" x14ac:dyDescent="0.35">
      <c r="A55" s="239" t="s">
        <v>1524</v>
      </c>
      <c r="B55" s="279" t="s">
        <v>433</v>
      </c>
      <c r="C55" s="286" t="s">
        <v>434</v>
      </c>
      <c r="D55" s="235" t="s">
        <v>393</v>
      </c>
      <c r="E55" s="241" t="s">
        <v>1000</v>
      </c>
      <c r="F55" s="275" t="s">
        <v>1001</v>
      </c>
      <c r="G55" s="294" t="s">
        <v>1002</v>
      </c>
      <c r="H55" s="235" t="s">
        <v>732</v>
      </c>
      <c r="I55" s="5"/>
      <c r="J55" s="185"/>
      <c r="K55" s="5" t="s">
        <v>1003</v>
      </c>
      <c r="L55" s="5"/>
      <c r="M55" s="5" t="s">
        <v>166</v>
      </c>
      <c r="N55" s="101" t="s">
        <v>252</v>
      </c>
      <c r="O55" s="184" t="s">
        <v>758</v>
      </c>
      <c r="P55" s="204"/>
      <c r="Q55" s="5" t="s">
        <v>903</v>
      </c>
      <c r="R55" s="5" t="s">
        <v>1004</v>
      </c>
      <c r="S55" s="5" t="s">
        <v>1005</v>
      </c>
      <c r="T55" s="276" t="s">
        <v>1525</v>
      </c>
      <c r="U55" s="276" t="s">
        <v>1007</v>
      </c>
      <c r="V55" s="276" t="s">
        <v>1008</v>
      </c>
      <c r="AA55" s="96">
        <f>IF(OR(J55="Fail",ISBLANK(J55)),INDEX('Issue Code Table'!C:C,MATCH(N:N,'Issue Code Table'!A:A,0)),IF(M55="Critical",6,IF(M55="Significant",5,IF(M55="Moderate",3,2))))</f>
        <v>5</v>
      </c>
    </row>
    <row r="56" spans="1:27" ht="112.5" customHeight="1" x14ac:dyDescent="0.35">
      <c r="A56" s="239" t="s">
        <v>1526</v>
      </c>
      <c r="B56" s="279" t="s">
        <v>433</v>
      </c>
      <c r="C56" s="286" t="s">
        <v>434</v>
      </c>
      <c r="D56" s="235" t="s">
        <v>393</v>
      </c>
      <c r="E56" s="241" t="s">
        <v>1010</v>
      </c>
      <c r="F56" s="275" t="s">
        <v>1011</v>
      </c>
      <c r="G56" s="294" t="s">
        <v>1527</v>
      </c>
      <c r="H56" s="235" t="s">
        <v>732</v>
      </c>
      <c r="I56" s="5"/>
      <c r="J56" s="185"/>
      <c r="K56" s="5" t="s">
        <v>1013</v>
      </c>
      <c r="L56" s="5"/>
      <c r="M56" s="5" t="s">
        <v>166</v>
      </c>
      <c r="N56" s="101" t="s">
        <v>252</v>
      </c>
      <c r="O56" s="184" t="s">
        <v>758</v>
      </c>
      <c r="P56" s="204"/>
      <c r="Q56" s="5" t="s">
        <v>903</v>
      </c>
      <c r="R56" s="5" t="s">
        <v>1014</v>
      </c>
      <c r="S56" s="5" t="s">
        <v>1015</v>
      </c>
      <c r="T56" s="276" t="s">
        <v>1528</v>
      </c>
      <c r="U56" s="276" t="s">
        <v>1017</v>
      </c>
      <c r="V56" s="276" t="s">
        <v>1018</v>
      </c>
      <c r="AA56" s="96">
        <f>IF(OR(J56="Fail",ISBLANK(J56)),INDEX('Issue Code Table'!C:C,MATCH(N:N,'Issue Code Table'!A:A,0)),IF(M56="Critical",6,IF(M56="Significant",5,IF(M56="Moderate",3,2))))</f>
        <v>5</v>
      </c>
    </row>
    <row r="57" spans="1:27" ht="84.75" customHeight="1" x14ac:dyDescent="0.35">
      <c r="A57" s="239" t="s">
        <v>1529</v>
      </c>
      <c r="B57" s="279" t="s">
        <v>433</v>
      </c>
      <c r="C57" s="286" t="s">
        <v>434</v>
      </c>
      <c r="D57" s="235" t="s">
        <v>393</v>
      </c>
      <c r="E57" s="241" t="s">
        <v>1020</v>
      </c>
      <c r="F57" s="275" t="s">
        <v>1021</v>
      </c>
      <c r="G57" s="294" t="s">
        <v>1022</v>
      </c>
      <c r="H57" s="235" t="s">
        <v>732</v>
      </c>
      <c r="I57" s="5"/>
      <c r="J57" s="185"/>
      <c r="K57" s="5" t="s">
        <v>1023</v>
      </c>
      <c r="L57" s="5"/>
      <c r="M57" s="5" t="s">
        <v>166</v>
      </c>
      <c r="N57" s="101" t="s">
        <v>252</v>
      </c>
      <c r="O57" s="184" t="s">
        <v>758</v>
      </c>
      <c r="P57" s="204"/>
      <c r="Q57" s="5" t="s">
        <v>903</v>
      </c>
      <c r="R57" s="5" t="s">
        <v>1024</v>
      </c>
      <c r="S57" s="5" t="s">
        <v>1025</v>
      </c>
      <c r="T57" s="276" t="s">
        <v>1530</v>
      </c>
      <c r="U57" s="276" t="s">
        <v>1027</v>
      </c>
      <c r="V57" s="276" t="s">
        <v>1028</v>
      </c>
      <c r="AA57" s="96">
        <f>IF(OR(J57="Fail",ISBLANK(J57)),INDEX('Issue Code Table'!C:C,MATCH(N:N,'Issue Code Table'!A:A,0)),IF(M57="Critical",6,IF(M57="Significant",5,IF(M57="Moderate",3,2))))</f>
        <v>5</v>
      </c>
    </row>
    <row r="58" spans="1:27" ht="89.25" customHeight="1" x14ac:dyDescent="0.35">
      <c r="A58" s="239" t="s">
        <v>1531</v>
      </c>
      <c r="B58" s="279" t="s">
        <v>433</v>
      </c>
      <c r="C58" s="286" t="s">
        <v>434</v>
      </c>
      <c r="D58" s="235" t="s">
        <v>393</v>
      </c>
      <c r="E58" s="241" t="s">
        <v>1030</v>
      </c>
      <c r="F58" s="275" t="s">
        <v>1031</v>
      </c>
      <c r="G58" s="294" t="s">
        <v>1532</v>
      </c>
      <c r="H58" s="235" t="s">
        <v>732</v>
      </c>
      <c r="I58" s="5"/>
      <c r="J58" s="185"/>
      <c r="K58" s="5" t="s">
        <v>1033</v>
      </c>
      <c r="L58" s="5"/>
      <c r="M58" s="5" t="s">
        <v>166</v>
      </c>
      <c r="N58" s="101" t="s">
        <v>252</v>
      </c>
      <c r="O58" s="184" t="s">
        <v>758</v>
      </c>
      <c r="P58" s="204"/>
      <c r="Q58" s="5" t="s">
        <v>903</v>
      </c>
      <c r="R58" s="5" t="s">
        <v>1034</v>
      </c>
      <c r="S58" s="5" t="s">
        <v>1035</v>
      </c>
      <c r="T58" s="276" t="s">
        <v>1533</v>
      </c>
      <c r="U58" s="276" t="s">
        <v>1037</v>
      </c>
      <c r="V58" s="276" t="s">
        <v>1038</v>
      </c>
      <c r="AA58" s="96">
        <f>IF(OR(J58="Fail",ISBLANK(J58)),INDEX('Issue Code Table'!C:C,MATCH(N:N,'Issue Code Table'!A:A,0)),IF(M58="Critical",6,IF(M58="Significant",5,IF(M58="Moderate",3,2))))</f>
        <v>5</v>
      </c>
    </row>
    <row r="59" spans="1:27" ht="96" customHeight="1" x14ac:dyDescent="0.35">
      <c r="A59" s="239" t="s">
        <v>1534</v>
      </c>
      <c r="B59" s="279" t="s">
        <v>433</v>
      </c>
      <c r="C59" s="286" t="s">
        <v>434</v>
      </c>
      <c r="D59" s="235" t="s">
        <v>393</v>
      </c>
      <c r="E59" s="241" t="s">
        <v>1040</v>
      </c>
      <c r="F59" s="275" t="s">
        <v>1041</v>
      </c>
      <c r="G59" s="294" t="s">
        <v>1042</v>
      </c>
      <c r="H59" s="235" t="s">
        <v>732</v>
      </c>
      <c r="I59" s="5"/>
      <c r="J59" s="185"/>
      <c r="K59" s="5" t="s">
        <v>1043</v>
      </c>
      <c r="L59" s="5"/>
      <c r="M59" s="5" t="s">
        <v>166</v>
      </c>
      <c r="N59" s="101" t="s">
        <v>252</v>
      </c>
      <c r="O59" s="184" t="s">
        <v>758</v>
      </c>
      <c r="P59" s="204"/>
      <c r="Q59" s="5" t="s">
        <v>903</v>
      </c>
      <c r="R59" s="5" t="s">
        <v>1044</v>
      </c>
      <c r="S59" s="5" t="s">
        <v>1045</v>
      </c>
      <c r="T59" s="276" t="s">
        <v>1535</v>
      </c>
      <c r="U59" s="276" t="s">
        <v>1047</v>
      </c>
      <c r="V59" s="276" t="s">
        <v>1048</v>
      </c>
      <c r="AA59" s="96">
        <f>IF(OR(J59="Fail",ISBLANK(J59)),INDEX('Issue Code Table'!C:C,MATCH(N:N,'Issue Code Table'!A:A,0)),IF(M59="Critical",6,IF(M59="Significant",5,IF(M59="Moderate",3,2))))</f>
        <v>5</v>
      </c>
    </row>
    <row r="60" spans="1:27" ht="105" customHeight="1" x14ac:dyDescent="0.35">
      <c r="A60" s="239" t="s">
        <v>1536</v>
      </c>
      <c r="B60" s="279" t="s">
        <v>433</v>
      </c>
      <c r="C60" s="286" t="s">
        <v>434</v>
      </c>
      <c r="D60" s="235" t="s">
        <v>393</v>
      </c>
      <c r="E60" s="241" t="s">
        <v>1050</v>
      </c>
      <c r="F60" s="275" t="s">
        <v>1051</v>
      </c>
      <c r="G60" s="294" t="s">
        <v>1052</v>
      </c>
      <c r="H60" s="235" t="s">
        <v>732</v>
      </c>
      <c r="I60" s="5"/>
      <c r="J60" s="185"/>
      <c r="K60" s="182" t="s">
        <v>1053</v>
      </c>
      <c r="L60" s="5"/>
      <c r="M60" s="5" t="s">
        <v>166</v>
      </c>
      <c r="N60" s="101" t="s">
        <v>252</v>
      </c>
      <c r="O60" s="184" t="s">
        <v>758</v>
      </c>
      <c r="P60" s="204"/>
      <c r="Q60" s="5" t="s">
        <v>903</v>
      </c>
      <c r="R60" s="5" t="s">
        <v>1054</v>
      </c>
      <c r="S60" s="5" t="s">
        <v>1055</v>
      </c>
      <c r="T60" s="276" t="s">
        <v>1537</v>
      </c>
      <c r="U60" s="276" t="s">
        <v>1057</v>
      </c>
      <c r="V60" s="276" t="s">
        <v>1058</v>
      </c>
      <c r="AA60" s="96">
        <f>IF(OR(J60="Fail",ISBLANK(J60)),INDEX('Issue Code Table'!C:C,MATCH(N:N,'Issue Code Table'!A:A,0)),IF(M60="Critical",6,IF(M60="Significant",5,IF(M60="Moderate",3,2))))</f>
        <v>5</v>
      </c>
    </row>
    <row r="61" spans="1:27" ht="109.5" customHeight="1" x14ac:dyDescent="0.35">
      <c r="A61" s="239" t="s">
        <v>1538</v>
      </c>
      <c r="B61" s="279" t="s">
        <v>433</v>
      </c>
      <c r="C61" s="286" t="s">
        <v>434</v>
      </c>
      <c r="D61" s="235" t="s">
        <v>393</v>
      </c>
      <c r="E61" s="241" t="s">
        <v>1071</v>
      </c>
      <c r="F61" s="275" t="s">
        <v>1072</v>
      </c>
      <c r="G61" s="294" t="s">
        <v>1073</v>
      </c>
      <c r="H61" s="235" t="s">
        <v>732</v>
      </c>
      <c r="I61" s="5"/>
      <c r="J61" s="185"/>
      <c r="K61" s="182" t="s">
        <v>1074</v>
      </c>
      <c r="L61" s="5"/>
      <c r="M61" s="5" t="s">
        <v>166</v>
      </c>
      <c r="N61" s="101" t="s">
        <v>252</v>
      </c>
      <c r="O61" s="184" t="s">
        <v>758</v>
      </c>
      <c r="P61" s="204"/>
      <c r="Q61" s="5" t="s">
        <v>1064</v>
      </c>
      <c r="R61" s="5" t="s">
        <v>1065</v>
      </c>
      <c r="S61" s="5" t="s">
        <v>1076</v>
      </c>
      <c r="T61" s="276" t="s">
        <v>1539</v>
      </c>
      <c r="U61" s="276" t="s">
        <v>1078</v>
      </c>
      <c r="V61" s="276" t="s">
        <v>1079</v>
      </c>
      <c r="AA61" s="96">
        <f>IF(OR(J61="Fail",ISBLANK(J61)),INDEX('Issue Code Table'!C:C,MATCH(N:N,'Issue Code Table'!A:A,0)),IF(M61="Critical",6,IF(M61="Significant",5,IF(M61="Moderate",3,2))))</f>
        <v>5</v>
      </c>
    </row>
    <row r="62" spans="1:27" ht="97.5" customHeight="1" x14ac:dyDescent="0.35">
      <c r="A62" s="239" t="s">
        <v>1540</v>
      </c>
      <c r="B62" s="279" t="s">
        <v>433</v>
      </c>
      <c r="C62" s="286" t="s">
        <v>434</v>
      </c>
      <c r="D62" s="235" t="s">
        <v>393</v>
      </c>
      <c r="E62" s="241" t="s">
        <v>1081</v>
      </c>
      <c r="F62" s="275" t="s">
        <v>1082</v>
      </c>
      <c r="G62" s="294" t="s">
        <v>1083</v>
      </c>
      <c r="H62" s="235" t="s">
        <v>732</v>
      </c>
      <c r="I62" s="5"/>
      <c r="J62" s="185"/>
      <c r="K62" s="182" t="s">
        <v>1084</v>
      </c>
      <c r="L62" s="5"/>
      <c r="M62" s="5" t="s">
        <v>166</v>
      </c>
      <c r="N62" s="101" t="s">
        <v>252</v>
      </c>
      <c r="O62" s="184" t="s">
        <v>758</v>
      </c>
      <c r="P62" s="204"/>
      <c r="Q62" s="5" t="s">
        <v>1064</v>
      </c>
      <c r="R62" s="5" t="s">
        <v>1075</v>
      </c>
      <c r="S62" s="5" t="s">
        <v>1086</v>
      </c>
      <c r="T62" s="276" t="s">
        <v>1541</v>
      </c>
      <c r="U62" s="276" t="s">
        <v>1087</v>
      </c>
      <c r="V62" s="276" t="s">
        <v>1088</v>
      </c>
      <c r="AA62" s="96">
        <f>IF(OR(J62="Fail",ISBLANK(J62)),INDEX('Issue Code Table'!C:C,MATCH(N:N,'Issue Code Table'!A:A,0)),IF(M62="Critical",6,IF(M62="Significant",5,IF(M62="Moderate",3,2))))</f>
        <v>5</v>
      </c>
    </row>
    <row r="63" spans="1:27" ht="103.5" customHeight="1" x14ac:dyDescent="0.35">
      <c r="A63" s="239" t="s">
        <v>1542</v>
      </c>
      <c r="B63" s="279" t="s">
        <v>433</v>
      </c>
      <c r="C63" s="286" t="s">
        <v>434</v>
      </c>
      <c r="D63" s="235" t="s">
        <v>393</v>
      </c>
      <c r="E63" s="241" t="s">
        <v>1090</v>
      </c>
      <c r="F63" s="275" t="s">
        <v>1091</v>
      </c>
      <c r="G63" s="294" t="s">
        <v>1092</v>
      </c>
      <c r="H63" s="235" t="s">
        <v>732</v>
      </c>
      <c r="I63" s="5"/>
      <c r="J63" s="185"/>
      <c r="K63" s="182" t="s">
        <v>881</v>
      </c>
      <c r="L63" s="5"/>
      <c r="M63" s="5" t="s">
        <v>166</v>
      </c>
      <c r="N63" s="101" t="s">
        <v>252</v>
      </c>
      <c r="O63" s="184" t="s">
        <v>758</v>
      </c>
      <c r="P63" s="204"/>
      <c r="Q63" s="5" t="s">
        <v>1064</v>
      </c>
      <c r="R63" s="5" t="s">
        <v>1085</v>
      </c>
      <c r="S63" s="5" t="s">
        <v>1094</v>
      </c>
      <c r="T63" s="276" t="s">
        <v>1543</v>
      </c>
      <c r="U63" s="276" t="s">
        <v>1096</v>
      </c>
      <c r="V63" s="276" t="s">
        <v>1097</v>
      </c>
      <c r="AA63" s="96">
        <f>IF(OR(J63="Fail",ISBLANK(J63)),INDEX('Issue Code Table'!C:C,MATCH(N:N,'Issue Code Table'!A:A,0)),IF(M63="Critical",6,IF(M63="Significant",5,IF(M63="Moderate",3,2))))</f>
        <v>5</v>
      </c>
    </row>
    <row r="64" spans="1:27" ht="77.25" customHeight="1" x14ac:dyDescent="0.35">
      <c r="A64" s="239" t="s">
        <v>1544</v>
      </c>
      <c r="B64" s="284" t="s">
        <v>391</v>
      </c>
      <c r="C64" s="285" t="s">
        <v>392</v>
      </c>
      <c r="D64" s="235" t="s">
        <v>393</v>
      </c>
      <c r="E64" s="241" t="s">
        <v>1099</v>
      </c>
      <c r="F64" s="275" t="s">
        <v>1100</v>
      </c>
      <c r="G64" s="294" t="s">
        <v>1385</v>
      </c>
      <c r="H64" s="235" t="s">
        <v>1102</v>
      </c>
      <c r="I64" s="5"/>
      <c r="J64" s="185"/>
      <c r="K64" s="5" t="s">
        <v>1103</v>
      </c>
      <c r="L64" s="5"/>
      <c r="M64" s="5" t="s">
        <v>177</v>
      </c>
      <c r="N64" s="101" t="s">
        <v>1104</v>
      </c>
      <c r="O64" s="184" t="s">
        <v>1105</v>
      </c>
      <c r="P64" s="204"/>
      <c r="Q64" s="5" t="s">
        <v>1106</v>
      </c>
      <c r="R64" s="5" t="s">
        <v>1107</v>
      </c>
      <c r="S64" s="5" t="s">
        <v>1108</v>
      </c>
      <c r="T64" s="276" t="s">
        <v>1545</v>
      </c>
      <c r="U64" s="276" t="s">
        <v>1110</v>
      </c>
      <c r="V64" s="276"/>
      <c r="AA64" s="96">
        <f>IF(OR(J64="Fail",ISBLANK(J64)),INDEX('Issue Code Table'!C:C,MATCH(N:N,'Issue Code Table'!A:A,0)),IF(M64="Critical",6,IF(M64="Significant",5,IF(M64="Moderate",3,2))))</f>
        <v>4</v>
      </c>
    </row>
    <row r="65" spans="1:28" ht="94.5" customHeight="1" x14ac:dyDescent="0.35">
      <c r="A65" s="239" t="s">
        <v>1546</v>
      </c>
      <c r="B65" s="284" t="s">
        <v>391</v>
      </c>
      <c r="C65" s="285" t="s">
        <v>392</v>
      </c>
      <c r="D65" s="235" t="s">
        <v>393</v>
      </c>
      <c r="E65" s="241" t="s">
        <v>1112</v>
      </c>
      <c r="F65" s="275" t="s">
        <v>1113</v>
      </c>
      <c r="G65" s="294" t="s">
        <v>1114</v>
      </c>
      <c r="H65" s="235" t="s">
        <v>1115</v>
      </c>
      <c r="I65" s="5"/>
      <c r="J65" s="185"/>
      <c r="K65" s="5" t="s">
        <v>1116</v>
      </c>
      <c r="L65" s="5"/>
      <c r="M65" s="5" t="s">
        <v>177</v>
      </c>
      <c r="N65" s="101" t="s">
        <v>1104</v>
      </c>
      <c r="O65" s="184" t="s">
        <v>1105</v>
      </c>
      <c r="P65" s="204"/>
      <c r="Q65" s="5" t="s">
        <v>1106</v>
      </c>
      <c r="R65" s="5" t="s">
        <v>1117</v>
      </c>
      <c r="S65" s="5" t="s">
        <v>1118</v>
      </c>
      <c r="T65" s="276" t="s">
        <v>1547</v>
      </c>
      <c r="U65" s="276" t="s">
        <v>1120</v>
      </c>
      <c r="V65" s="276"/>
      <c r="AA65" s="96">
        <f>IF(OR(J65="Fail",ISBLANK(J65)),INDEX('Issue Code Table'!C:C,MATCH(N:N,'Issue Code Table'!A:A,0)),IF(M65="Critical",6,IF(M65="Significant",5,IF(M65="Moderate",3,2))))</f>
        <v>4</v>
      </c>
    </row>
    <row r="66" spans="1:28" ht="114" customHeight="1" x14ac:dyDescent="0.35">
      <c r="A66" s="239" t="s">
        <v>1548</v>
      </c>
      <c r="B66" s="284" t="s">
        <v>391</v>
      </c>
      <c r="C66" s="285" t="s">
        <v>392</v>
      </c>
      <c r="D66" s="235" t="s">
        <v>393</v>
      </c>
      <c r="E66" s="241" t="s">
        <v>1122</v>
      </c>
      <c r="F66" s="275" t="s">
        <v>1123</v>
      </c>
      <c r="G66" s="294" t="s">
        <v>1124</v>
      </c>
      <c r="H66" s="235" t="s">
        <v>1125</v>
      </c>
      <c r="I66" s="5"/>
      <c r="J66" s="185"/>
      <c r="K66" s="5" t="s">
        <v>1126</v>
      </c>
      <c r="L66" s="5"/>
      <c r="M66" s="5" t="s">
        <v>177</v>
      </c>
      <c r="N66" s="101" t="s">
        <v>1104</v>
      </c>
      <c r="O66" s="184" t="s">
        <v>1105</v>
      </c>
      <c r="P66" s="204"/>
      <c r="Q66" s="5" t="s">
        <v>1106</v>
      </c>
      <c r="R66" s="5" t="s">
        <v>1127</v>
      </c>
      <c r="S66" s="5" t="s">
        <v>1128</v>
      </c>
      <c r="T66" s="276" t="s">
        <v>1549</v>
      </c>
      <c r="U66" s="276" t="s">
        <v>1130</v>
      </c>
      <c r="V66" s="276"/>
      <c r="AA66" s="96">
        <f>IF(OR(J66="Fail",ISBLANK(J66)),INDEX('Issue Code Table'!C:C,MATCH(N:N,'Issue Code Table'!A:A,0)),IF(M66="Critical",6,IF(M66="Significant",5,IF(M66="Moderate",3,2))))</f>
        <v>4</v>
      </c>
    </row>
    <row r="67" spans="1:28" ht="108" customHeight="1" x14ac:dyDescent="0.35">
      <c r="A67" s="239" t="s">
        <v>1550</v>
      </c>
      <c r="B67" s="284" t="s">
        <v>391</v>
      </c>
      <c r="C67" s="285" t="s">
        <v>392</v>
      </c>
      <c r="D67" s="235" t="s">
        <v>393</v>
      </c>
      <c r="E67" s="241" t="s">
        <v>1132</v>
      </c>
      <c r="F67" s="275" t="s">
        <v>1133</v>
      </c>
      <c r="G67" s="294" t="s">
        <v>1551</v>
      </c>
      <c r="H67" s="235" t="s">
        <v>1135</v>
      </c>
      <c r="I67" s="5"/>
      <c r="J67" s="185"/>
      <c r="K67" s="5" t="s">
        <v>1136</v>
      </c>
      <c r="L67" s="5"/>
      <c r="M67" s="5" t="s">
        <v>177</v>
      </c>
      <c r="N67" s="101" t="s">
        <v>1104</v>
      </c>
      <c r="O67" s="184" t="s">
        <v>1105</v>
      </c>
      <c r="P67" s="204"/>
      <c r="Q67" s="5" t="s">
        <v>1106</v>
      </c>
      <c r="R67" s="5" t="s">
        <v>1137</v>
      </c>
      <c r="S67" s="5" t="s">
        <v>1138</v>
      </c>
      <c r="T67" s="276" t="s">
        <v>1552</v>
      </c>
      <c r="U67" s="276" t="s">
        <v>1140</v>
      </c>
      <c r="V67" s="276"/>
      <c r="AA67" s="96">
        <f>IF(OR(J67="Fail",ISBLANK(J67)),INDEX('Issue Code Table'!C:C,MATCH(N:N,'Issue Code Table'!A:A,0)),IF(M67="Critical",6,IF(M67="Significant",5,IF(M67="Moderate",3,2))))</f>
        <v>4</v>
      </c>
    </row>
    <row r="68" spans="1:28" ht="93.75" customHeight="1" x14ac:dyDescent="0.35">
      <c r="A68" s="239" t="s">
        <v>1553</v>
      </c>
      <c r="B68" s="284" t="s">
        <v>391</v>
      </c>
      <c r="C68" s="285" t="s">
        <v>392</v>
      </c>
      <c r="D68" s="235" t="s">
        <v>393</v>
      </c>
      <c r="E68" s="241" t="s">
        <v>1142</v>
      </c>
      <c r="F68" s="275" t="s">
        <v>1143</v>
      </c>
      <c r="G68" s="294" t="s">
        <v>1144</v>
      </c>
      <c r="H68" s="235" t="s">
        <v>1145</v>
      </c>
      <c r="I68" s="5"/>
      <c r="J68" s="185"/>
      <c r="K68" s="5" t="s">
        <v>1146</v>
      </c>
      <c r="L68" s="5"/>
      <c r="M68" s="5" t="s">
        <v>177</v>
      </c>
      <c r="N68" s="101" t="s">
        <v>1104</v>
      </c>
      <c r="O68" s="184" t="s">
        <v>1105</v>
      </c>
      <c r="P68" s="204"/>
      <c r="Q68" s="5" t="s">
        <v>1106</v>
      </c>
      <c r="R68" s="5" t="s">
        <v>1147</v>
      </c>
      <c r="S68" s="5" t="s">
        <v>1148</v>
      </c>
      <c r="T68" s="276" t="s">
        <v>1554</v>
      </c>
      <c r="U68" s="276" t="s">
        <v>1150</v>
      </c>
      <c r="V68" s="276"/>
      <c r="AA68" s="96">
        <f>IF(OR(J68="Fail",ISBLANK(J68)),INDEX('Issue Code Table'!C:C,MATCH(N:N,'Issue Code Table'!A:A,0)),IF(M68="Critical",6,IF(M68="Significant",5,IF(M68="Moderate",3,2))))</f>
        <v>4</v>
      </c>
    </row>
    <row r="69" spans="1:28" ht="94.5" customHeight="1" x14ac:dyDescent="0.35">
      <c r="A69" s="239" t="s">
        <v>1555</v>
      </c>
      <c r="B69" s="284" t="s">
        <v>391</v>
      </c>
      <c r="C69" s="285" t="s">
        <v>392</v>
      </c>
      <c r="D69" s="235" t="s">
        <v>393</v>
      </c>
      <c r="E69" s="241" t="s">
        <v>1152</v>
      </c>
      <c r="F69" s="275" t="s">
        <v>1153</v>
      </c>
      <c r="G69" s="294" t="s">
        <v>1154</v>
      </c>
      <c r="H69" s="235" t="s">
        <v>1155</v>
      </c>
      <c r="I69" s="5"/>
      <c r="J69" s="185"/>
      <c r="K69" s="5" t="s">
        <v>1156</v>
      </c>
      <c r="L69" s="5"/>
      <c r="M69" s="5" t="s">
        <v>177</v>
      </c>
      <c r="N69" s="101" t="s">
        <v>1104</v>
      </c>
      <c r="O69" s="184" t="s">
        <v>1105</v>
      </c>
      <c r="P69" s="204"/>
      <c r="Q69" s="5" t="s">
        <v>1106</v>
      </c>
      <c r="R69" s="5" t="s">
        <v>1157</v>
      </c>
      <c r="S69" s="5" t="s">
        <v>1158</v>
      </c>
      <c r="T69" s="276" t="s">
        <v>1556</v>
      </c>
      <c r="U69" s="276" t="s">
        <v>1160</v>
      </c>
      <c r="V69" s="276"/>
      <c r="AA69" s="96">
        <f>IF(OR(J69="Fail",ISBLANK(J69)),INDEX('Issue Code Table'!C:C,MATCH(N:N,'Issue Code Table'!A:A,0)),IF(M69="Critical",6,IF(M69="Significant",5,IF(M69="Moderate",3,2))))</f>
        <v>4</v>
      </c>
    </row>
    <row r="70" spans="1:28" ht="120" customHeight="1" x14ac:dyDescent="0.35">
      <c r="A70" s="239" t="s">
        <v>1557</v>
      </c>
      <c r="B70" s="284" t="s">
        <v>391</v>
      </c>
      <c r="C70" s="285" t="s">
        <v>392</v>
      </c>
      <c r="D70" s="235" t="s">
        <v>393</v>
      </c>
      <c r="E70" s="241" t="s">
        <v>1162</v>
      </c>
      <c r="F70" s="275" t="s">
        <v>1163</v>
      </c>
      <c r="G70" s="294" t="s">
        <v>1164</v>
      </c>
      <c r="H70" s="235" t="s">
        <v>1165</v>
      </c>
      <c r="I70" s="5"/>
      <c r="J70" s="185"/>
      <c r="K70" s="5" t="s">
        <v>1166</v>
      </c>
      <c r="L70" s="5"/>
      <c r="M70" s="5" t="s">
        <v>177</v>
      </c>
      <c r="N70" s="101" t="s">
        <v>1104</v>
      </c>
      <c r="O70" s="184" t="s">
        <v>1105</v>
      </c>
      <c r="P70" s="204"/>
      <c r="Q70" s="5" t="s">
        <v>1106</v>
      </c>
      <c r="R70" s="5" t="s">
        <v>1167</v>
      </c>
      <c r="S70" s="5" t="s">
        <v>1168</v>
      </c>
      <c r="T70" s="276" t="s">
        <v>1558</v>
      </c>
      <c r="U70" s="276" t="s">
        <v>1170</v>
      </c>
      <c r="V70" s="276"/>
      <c r="AA70" s="96">
        <f>IF(OR(J70="Fail",ISBLANK(J70)),INDEX('Issue Code Table'!C:C,MATCH(N:N,'Issue Code Table'!A:A,0)),IF(M70="Critical",6,IF(M70="Significant",5,IF(M70="Moderate",3,2))))</f>
        <v>4</v>
      </c>
    </row>
    <row r="71" spans="1:28" ht="103.5" customHeight="1" x14ac:dyDescent="0.35">
      <c r="A71" s="239" t="s">
        <v>1559</v>
      </c>
      <c r="B71" s="284" t="s">
        <v>391</v>
      </c>
      <c r="C71" s="285" t="s">
        <v>392</v>
      </c>
      <c r="D71" s="235" t="s">
        <v>393</v>
      </c>
      <c r="E71" s="241" t="s">
        <v>1172</v>
      </c>
      <c r="F71" s="275" t="s">
        <v>1173</v>
      </c>
      <c r="G71" s="294" t="s">
        <v>1174</v>
      </c>
      <c r="H71" s="235" t="s">
        <v>1175</v>
      </c>
      <c r="I71" s="5"/>
      <c r="J71" s="185"/>
      <c r="K71" s="5" t="s">
        <v>1176</v>
      </c>
      <c r="L71" s="5"/>
      <c r="M71" s="5" t="s">
        <v>177</v>
      </c>
      <c r="N71" s="101" t="s">
        <v>1104</v>
      </c>
      <c r="O71" s="184" t="s">
        <v>1105</v>
      </c>
      <c r="P71" s="204"/>
      <c r="Q71" s="5" t="s">
        <v>1106</v>
      </c>
      <c r="R71" s="5" t="s">
        <v>1177</v>
      </c>
      <c r="S71" s="5" t="s">
        <v>1178</v>
      </c>
      <c r="T71" s="276" t="s">
        <v>1560</v>
      </c>
      <c r="U71" s="276" t="s">
        <v>1180</v>
      </c>
      <c r="V71" s="276"/>
      <c r="AA71" s="96">
        <f>IF(OR(J71="Fail",ISBLANK(J71)),INDEX('Issue Code Table'!C:C,MATCH(N:N,'Issue Code Table'!A:A,0)),IF(M71="Critical",6,IF(M71="Significant",5,IF(M71="Moderate",3,2))))</f>
        <v>4</v>
      </c>
    </row>
    <row r="72" spans="1:28" ht="78.75" customHeight="1" x14ac:dyDescent="0.35">
      <c r="A72" s="239" t="s">
        <v>1561</v>
      </c>
      <c r="B72" s="284" t="s">
        <v>391</v>
      </c>
      <c r="C72" s="285" t="s">
        <v>392</v>
      </c>
      <c r="D72" s="235" t="s">
        <v>393</v>
      </c>
      <c r="E72" s="241" t="s">
        <v>1182</v>
      </c>
      <c r="F72" s="275" t="s">
        <v>1183</v>
      </c>
      <c r="G72" s="294" t="s">
        <v>1184</v>
      </c>
      <c r="H72" s="235" t="s">
        <v>1185</v>
      </c>
      <c r="I72" s="5"/>
      <c r="J72" s="185"/>
      <c r="K72" s="5" t="s">
        <v>1186</v>
      </c>
      <c r="L72" s="5"/>
      <c r="M72" s="5" t="s">
        <v>177</v>
      </c>
      <c r="N72" s="101" t="s">
        <v>1104</v>
      </c>
      <c r="O72" s="184" t="s">
        <v>1105</v>
      </c>
      <c r="P72" s="204"/>
      <c r="Q72" s="5" t="s">
        <v>1106</v>
      </c>
      <c r="R72" s="5" t="s">
        <v>1187</v>
      </c>
      <c r="S72" s="5" t="s">
        <v>1188</v>
      </c>
      <c r="T72" s="276" t="s">
        <v>1562</v>
      </c>
      <c r="U72" s="276" t="s">
        <v>1190</v>
      </c>
      <c r="V72" s="276"/>
      <c r="AA72" s="96">
        <f>IF(OR(J72="Fail",ISBLANK(J72)),INDEX('Issue Code Table'!C:C,MATCH(N:N,'Issue Code Table'!A:A,0)),IF(M72="Critical",6,IF(M72="Significant",5,IF(M72="Moderate",3,2))))</f>
        <v>4</v>
      </c>
    </row>
    <row r="73" spans="1:28" ht="87.75" customHeight="1" x14ac:dyDescent="0.35">
      <c r="A73" s="239" t="s">
        <v>1563</v>
      </c>
      <c r="B73" s="284" t="s">
        <v>391</v>
      </c>
      <c r="C73" s="285" t="s">
        <v>392</v>
      </c>
      <c r="D73" s="235" t="s">
        <v>393</v>
      </c>
      <c r="E73" s="241" t="s">
        <v>1192</v>
      </c>
      <c r="F73" s="275" t="s">
        <v>1193</v>
      </c>
      <c r="G73" s="294" t="s">
        <v>1194</v>
      </c>
      <c r="H73" s="235" t="s">
        <v>1195</v>
      </c>
      <c r="I73" s="5"/>
      <c r="J73" s="185"/>
      <c r="K73" s="5" t="s">
        <v>1196</v>
      </c>
      <c r="L73" s="5"/>
      <c r="M73" s="5" t="s">
        <v>177</v>
      </c>
      <c r="N73" s="101" t="s">
        <v>1104</v>
      </c>
      <c r="O73" s="184" t="s">
        <v>1105</v>
      </c>
      <c r="P73" s="204"/>
      <c r="Q73" s="5" t="s">
        <v>1106</v>
      </c>
      <c r="R73" s="5" t="s">
        <v>1197</v>
      </c>
      <c r="S73" s="5" t="s">
        <v>1198</v>
      </c>
      <c r="T73" s="276" t="s">
        <v>1564</v>
      </c>
      <c r="U73" s="276" t="s">
        <v>1200</v>
      </c>
      <c r="V73" s="276"/>
      <c r="AA73" s="96">
        <f>IF(OR(J73="Fail",ISBLANK(J73)),INDEX('Issue Code Table'!C:C,MATCH(N:N,'Issue Code Table'!A:A,0)),IF(M73="Critical",6,IF(M73="Significant",5,IF(M73="Moderate",3,2))))</f>
        <v>4</v>
      </c>
    </row>
    <row r="74" spans="1:28" ht="85.5" customHeight="1" x14ac:dyDescent="0.35">
      <c r="A74" s="239" t="s">
        <v>1565</v>
      </c>
      <c r="B74" s="279" t="s">
        <v>433</v>
      </c>
      <c r="C74" s="286" t="s">
        <v>434</v>
      </c>
      <c r="D74" s="235" t="s">
        <v>393</v>
      </c>
      <c r="E74" s="241" t="s">
        <v>1202</v>
      </c>
      <c r="F74" s="275" t="s">
        <v>1203</v>
      </c>
      <c r="G74" s="294" t="s">
        <v>1204</v>
      </c>
      <c r="H74" s="235" t="s">
        <v>1205</v>
      </c>
      <c r="I74" s="5"/>
      <c r="J74" s="185"/>
      <c r="K74" s="5" t="s">
        <v>1206</v>
      </c>
      <c r="L74" s="5"/>
      <c r="M74" s="5" t="s">
        <v>177</v>
      </c>
      <c r="N74" s="101" t="s">
        <v>1104</v>
      </c>
      <c r="O74" s="184" t="s">
        <v>1105</v>
      </c>
      <c r="P74" s="204"/>
      <c r="Q74" s="5" t="s">
        <v>1106</v>
      </c>
      <c r="R74" s="5" t="s">
        <v>1207</v>
      </c>
      <c r="S74" s="5" t="s">
        <v>1208</v>
      </c>
      <c r="T74" s="276" t="s">
        <v>1566</v>
      </c>
      <c r="U74" s="276" t="s">
        <v>1210</v>
      </c>
      <c r="V74" s="276"/>
      <c r="AA74" s="96">
        <f>IF(OR(J74="Fail",ISBLANK(J74)),INDEX('Issue Code Table'!C:C,MATCH(N:N,'Issue Code Table'!A:A,0)),IF(M74="Critical",6,IF(M74="Significant",5,IF(M74="Moderate",3,2))))</f>
        <v>4</v>
      </c>
    </row>
    <row r="75" spans="1:28" ht="88.5" customHeight="1" x14ac:dyDescent="0.35">
      <c r="A75" s="239" t="s">
        <v>1567</v>
      </c>
      <c r="B75" s="279" t="s">
        <v>433</v>
      </c>
      <c r="C75" s="286" t="s">
        <v>434</v>
      </c>
      <c r="D75" s="235" t="s">
        <v>393</v>
      </c>
      <c r="E75" s="241" t="s">
        <v>1212</v>
      </c>
      <c r="F75" s="275" t="s">
        <v>1213</v>
      </c>
      <c r="G75" s="294" t="s">
        <v>1214</v>
      </c>
      <c r="H75" s="235" t="s">
        <v>1215</v>
      </c>
      <c r="I75" s="5"/>
      <c r="J75" s="185"/>
      <c r="K75" s="5" t="s">
        <v>1216</v>
      </c>
      <c r="L75" s="5"/>
      <c r="M75" s="5" t="s">
        <v>177</v>
      </c>
      <c r="N75" s="101" t="s">
        <v>1104</v>
      </c>
      <c r="O75" s="184" t="s">
        <v>1105</v>
      </c>
      <c r="P75" s="204"/>
      <c r="Q75" s="5" t="s">
        <v>1106</v>
      </c>
      <c r="R75" s="5" t="s">
        <v>1217</v>
      </c>
      <c r="S75" s="5" t="s">
        <v>1218</v>
      </c>
      <c r="T75" s="276" t="s">
        <v>1568</v>
      </c>
      <c r="U75" s="276" t="s">
        <v>1220</v>
      </c>
      <c r="V75" s="276"/>
      <c r="AA75" s="96">
        <f>IF(OR(J75="Fail",ISBLANK(J75)),INDEX('Issue Code Table'!C:C,MATCH(N:N,'Issue Code Table'!A:A,0)),IF(M75="Critical",6,IF(M75="Significant",5,IF(M75="Moderate",3,2))))</f>
        <v>4</v>
      </c>
    </row>
    <row r="76" spans="1:28" customFormat="1" ht="74.25" customHeight="1" x14ac:dyDescent="0.35">
      <c r="A76" s="239" t="s">
        <v>1569</v>
      </c>
      <c r="B76" s="284" t="s">
        <v>391</v>
      </c>
      <c r="C76" s="285" t="s">
        <v>392</v>
      </c>
      <c r="D76" s="235" t="s">
        <v>393</v>
      </c>
      <c r="E76" s="241" t="s">
        <v>1222</v>
      </c>
      <c r="F76" s="275" t="s">
        <v>1223</v>
      </c>
      <c r="G76" s="294" t="s">
        <v>1224</v>
      </c>
      <c r="H76" s="235" t="s">
        <v>1225</v>
      </c>
      <c r="I76" s="5"/>
      <c r="J76" s="185"/>
      <c r="K76" s="182" t="s">
        <v>1226</v>
      </c>
      <c r="L76" s="5"/>
      <c r="M76" s="5" t="s">
        <v>177</v>
      </c>
      <c r="N76" s="101" t="s">
        <v>1104</v>
      </c>
      <c r="O76" s="184" t="s">
        <v>1105</v>
      </c>
      <c r="P76" s="204"/>
      <c r="Q76" s="5" t="s">
        <v>1106</v>
      </c>
      <c r="R76" s="5" t="s">
        <v>1227</v>
      </c>
      <c r="S76" s="5" t="s">
        <v>1228</v>
      </c>
      <c r="T76" s="276" t="s">
        <v>1570</v>
      </c>
      <c r="U76" s="276" t="s">
        <v>1230</v>
      </c>
      <c r="V76" s="276"/>
      <c r="W76" s="112"/>
      <c r="X76" s="112"/>
      <c r="Y76" s="112"/>
      <c r="Z76" s="112"/>
      <c r="AA76" s="96">
        <f>IF(OR(J76="Fail",ISBLANK(J76)),INDEX('Issue Code Table'!C:C,MATCH(N:N,'Issue Code Table'!A:A,0)),IF(M76="Critical",6,IF(M76="Significant",5,IF(M76="Moderate",3,2))))</f>
        <v>4</v>
      </c>
      <c r="AB76" s="112"/>
    </row>
    <row r="77" spans="1:28" customFormat="1" ht="85.5" customHeight="1" x14ac:dyDescent="0.35">
      <c r="A77" s="239" t="s">
        <v>1571</v>
      </c>
      <c r="B77" s="284" t="s">
        <v>391</v>
      </c>
      <c r="C77" s="285" t="s">
        <v>392</v>
      </c>
      <c r="D77" s="235" t="s">
        <v>393</v>
      </c>
      <c r="E77" s="241" t="s">
        <v>1232</v>
      </c>
      <c r="F77" s="275" t="s">
        <v>1233</v>
      </c>
      <c r="G77" s="294" t="s">
        <v>1234</v>
      </c>
      <c r="H77" s="235" t="s">
        <v>1235</v>
      </c>
      <c r="I77" s="5"/>
      <c r="J77" s="185"/>
      <c r="K77" s="5" t="s">
        <v>1236</v>
      </c>
      <c r="L77" s="5"/>
      <c r="M77" s="5" t="s">
        <v>177</v>
      </c>
      <c r="N77" s="101" t="s">
        <v>1104</v>
      </c>
      <c r="O77" s="184" t="s">
        <v>1105</v>
      </c>
      <c r="P77" s="204"/>
      <c r="Q77" s="5" t="s">
        <v>1106</v>
      </c>
      <c r="R77" s="5" t="s">
        <v>1237</v>
      </c>
      <c r="S77" s="5" t="s">
        <v>1238</v>
      </c>
      <c r="T77" s="276" t="s">
        <v>1572</v>
      </c>
      <c r="U77" s="276" t="s">
        <v>1240</v>
      </c>
      <c r="V77" s="276"/>
      <c r="W77" s="112"/>
      <c r="X77" s="112"/>
      <c r="Y77" s="112"/>
      <c r="Z77" s="112"/>
      <c r="AA77" s="96">
        <f>IF(OR(J77="Fail",ISBLANK(J77)),INDEX('Issue Code Table'!C:C,MATCH(N:N,'Issue Code Table'!A:A,0)),IF(M77="Critical",6,IF(M77="Significant",5,IF(M77="Moderate",3,2))))</f>
        <v>4</v>
      </c>
      <c r="AB77" s="112"/>
    </row>
    <row r="78" spans="1:28" customFormat="1" ht="81" customHeight="1" x14ac:dyDescent="0.35">
      <c r="A78" s="239" t="s">
        <v>1573</v>
      </c>
      <c r="B78" s="284" t="s">
        <v>391</v>
      </c>
      <c r="C78" s="285" t="s">
        <v>392</v>
      </c>
      <c r="D78" s="235" t="s">
        <v>393</v>
      </c>
      <c r="E78" s="241" t="s">
        <v>1242</v>
      </c>
      <c r="F78" s="275" t="s">
        <v>1243</v>
      </c>
      <c r="G78" s="294" t="s">
        <v>1244</v>
      </c>
      <c r="H78" s="235" t="s">
        <v>1245</v>
      </c>
      <c r="I78" s="5"/>
      <c r="J78" s="185"/>
      <c r="K78" s="5" t="s">
        <v>1246</v>
      </c>
      <c r="L78" s="5"/>
      <c r="M78" s="5" t="s">
        <v>177</v>
      </c>
      <c r="N78" s="101" t="s">
        <v>1104</v>
      </c>
      <c r="O78" s="184" t="s">
        <v>1105</v>
      </c>
      <c r="P78" s="204"/>
      <c r="Q78" s="5" t="s">
        <v>1106</v>
      </c>
      <c r="R78" s="5" t="s">
        <v>1247</v>
      </c>
      <c r="S78" s="5" t="s">
        <v>1248</v>
      </c>
      <c r="T78" s="276" t="s">
        <v>1574</v>
      </c>
      <c r="U78" s="276" t="s">
        <v>1250</v>
      </c>
      <c r="V78" s="276"/>
      <c r="W78" s="112"/>
      <c r="X78" s="112"/>
      <c r="Y78" s="112"/>
      <c r="Z78" s="112"/>
      <c r="AA78" s="96">
        <f>IF(OR(J78="Fail",ISBLANK(J78)),INDEX('Issue Code Table'!C:C,MATCH(N:N,'Issue Code Table'!A:A,0)),IF(M78="Critical",6,IF(M78="Significant",5,IF(M78="Moderate",3,2))))</f>
        <v>4</v>
      </c>
      <c r="AB78" s="112"/>
    </row>
    <row r="79" spans="1:28" customFormat="1" ht="86.25" customHeight="1" x14ac:dyDescent="0.35">
      <c r="A79" s="239" t="s">
        <v>1575</v>
      </c>
      <c r="B79" s="284" t="s">
        <v>391</v>
      </c>
      <c r="C79" s="285" t="s">
        <v>392</v>
      </c>
      <c r="D79" s="235" t="s">
        <v>393</v>
      </c>
      <c r="E79" s="241" t="s">
        <v>1252</v>
      </c>
      <c r="F79" s="275" t="s">
        <v>1253</v>
      </c>
      <c r="G79" s="294" t="s">
        <v>1402</v>
      </c>
      <c r="H79" s="235" t="s">
        <v>1255</v>
      </c>
      <c r="I79" s="5"/>
      <c r="J79" s="185"/>
      <c r="K79" s="5" t="s">
        <v>1256</v>
      </c>
      <c r="L79" s="5"/>
      <c r="M79" s="5" t="s">
        <v>177</v>
      </c>
      <c r="N79" s="101" t="s">
        <v>1104</v>
      </c>
      <c r="O79" s="184" t="s">
        <v>1105</v>
      </c>
      <c r="P79" s="204"/>
      <c r="Q79" s="5" t="s">
        <v>1106</v>
      </c>
      <c r="R79" s="5" t="s">
        <v>1257</v>
      </c>
      <c r="S79" s="5" t="s">
        <v>1258</v>
      </c>
      <c r="T79" s="276" t="s">
        <v>1576</v>
      </c>
      <c r="U79" s="276" t="s">
        <v>1260</v>
      </c>
      <c r="V79" s="276"/>
      <c r="W79" s="112"/>
      <c r="X79" s="112"/>
      <c r="Y79" s="112"/>
      <c r="Z79" s="112"/>
      <c r="AA79" s="96">
        <f>IF(OR(J79="Fail",ISBLANK(J79)),INDEX('Issue Code Table'!C:C,MATCH(N:N,'Issue Code Table'!A:A,0)),IF(M79="Critical",6,IF(M79="Significant",5,IF(M79="Moderate",3,2))))</f>
        <v>4</v>
      </c>
      <c r="AB79" s="112"/>
    </row>
    <row r="80" spans="1:28" customFormat="1" ht="93.75" customHeight="1" x14ac:dyDescent="0.35">
      <c r="A80" s="239" t="s">
        <v>1577</v>
      </c>
      <c r="B80" s="284" t="s">
        <v>391</v>
      </c>
      <c r="C80" s="285" t="s">
        <v>392</v>
      </c>
      <c r="D80" s="235" t="s">
        <v>393</v>
      </c>
      <c r="E80" s="241" t="s">
        <v>1262</v>
      </c>
      <c r="F80" s="275" t="s">
        <v>1263</v>
      </c>
      <c r="G80" s="294" t="s">
        <v>1264</v>
      </c>
      <c r="H80" s="235" t="s">
        <v>1265</v>
      </c>
      <c r="I80" s="5"/>
      <c r="J80" s="185"/>
      <c r="K80" s="5" t="s">
        <v>1266</v>
      </c>
      <c r="L80" s="5"/>
      <c r="M80" s="5" t="s">
        <v>177</v>
      </c>
      <c r="N80" s="101" t="s">
        <v>1104</v>
      </c>
      <c r="O80" s="184" t="s">
        <v>1105</v>
      </c>
      <c r="P80" s="204"/>
      <c r="Q80" s="5" t="s">
        <v>1106</v>
      </c>
      <c r="R80" s="5" t="s">
        <v>1267</v>
      </c>
      <c r="S80" s="5" t="s">
        <v>1268</v>
      </c>
      <c r="T80" s="276" t="s">
        <v>1578</v>
      </c>
      <c r="U80" s="276" t="s">
        <v>1270</v>
      </c>
      <c r="V80" s="276"/>
      <c r="W80" s="112"/>
      <c r="X80" s="112"/>
      <c r="Y80" s="112"/>
      <c r="Z80" s="112"/>
      <c r="AA80" s="96">
        <f>IF(OR(J80="Fail",ISBLANK(J80)),INDEX('Issue Code Table'!C:C,MATCH(N:N,'Issue Code Table'!A:A,0)),IF(M80="Critical",6,IF(M80="Significant",5,IF(M80="Moderate",3,2))))</f>
        <v>4</v>
      </c>
      <c r="AB80" s="112"/>
    </row>
    <row r="81" spans="1:28" customFormat="1" ht="131.25" customHeight="1" x14ac:dyDescent="0.35">
      <c r="A81" s="239" t="s">
        <v>1579</v>
      </c>
      <c r="B81" s="284" t="s">
        <v>391</v>
      </c>
      <c r="C81" s="285" t="s">
        <v>392</v>
      </c>
      <c r="D81" s="235" t="s">
        <v>393</v>
      </c>
      <c r="E81" s="241" t="s">
        <v>1272</v>
      </c>
      <c r="F81" s="275" t="s">
        <v>1273</v>
      </c>
      <c r="G81" s="294" t="s">
        <v>1274</v>
      </c>
      <c r="H81" s="235" t="s">
        <v>1275</v>
      </c>
      <c r="I81" s="5"/>
      <c r="J81" s="185"/>
      <c r="K81" s="5" t="s">
        <v>1276</v>
      </c>
      <c r="L81" s="5"/>
      <c r="M81" s="5" t="s">
        <v>166</v>
      </c>
      <c r="N81" s="101" t="s">
        <v>1277</v>
      </c>
      <c r="O81" s="184" t="s">
        <v>1278</v>
      </c>
      <c r="P81" s="204"/>
      <c r="Q81" s="5" t="s">
        <v>1106</v>
      </c>
      <c r="R81" s="5" t="s">
        <v>1279</v>
      </c>
      <c r="S81" s="5" t="s">
        <v>1280</v>
      </c>
      <c r="T81" s="276" t="s">
        <v>1580</v>
      </c>
      <c r="U81" s="276" t="s">
        <v>1282</v>
      </c>
      <c r="V81" s="276" t="s">
        <v>1283</v>
      </c>
      <c r="W81" s="112"/>
      <c r="X81" s="112"/>
      <c r="Y81" s="112"/>
      <c r="Z81" s="112"/>
      <c r="AA81" s="96">
        <f>IF(OR(J81="Fail",ISBLANK(J81)),INDEX('Issue Code Table'!C:C,MATCH(N:N,'Issue Code Table'!A:A,0)),IF(M81="Critical",6,IF(M81="Significant",5,IF(M81="Moderate",3,2))))</f>
        <v>5</v>
      </c>
      <c r="AB81" s="112"/>
    </row>
    <row r="82" spans="1:28" customFormat="1" ht="14.5" x14ac:dyDescent="0.35">
      <c r="A82" s="113"/>
      <c r="B82" s="113"/>
      <c r="C82" s="113"/>
      <c r="D82" s="113"/>
      <c r="E82" s="247"/>
      <c r="F82" s="113"/>
      <c r="G82" s="114"/>
      <c r="H82" s="113"/>
      <c r="I82" s="113"/>
      <c r="J82" s="113"/>
      <c r="K82" s="120"/>
      <c r="L82" s="113"/>
      <c r="M82" s="114"/>
      <c r="N82" s="114"/>
      <c r="O82" s="121"/>
      <c r="P82" s="121"/>
      <c r="Q82" s="113"/>
      <c r="R82" s="113"/>
      <c r="S82" s="115"/>
      <c r="T82" s="262"/>
      <c r="U82" s="262"/>
      <c r="V82" s="262"/>
      <c r="W82" s="116"/>
      <c r="X82" s="116"/>
      <c r="Y82" s="116"/>
      <c r="Z82" s="116"/>
      <c r="AA82" s="262"/>
      <c r="AB82" s="116"/>
    </row>
    <row r="83" spans="1:28" customFormat="1" ht="14.5" hidden="1" x14ac:dyDescent="0.35">
      <c r="E83" s="248"/>
      <c r="H83" s="97" t="s">
        <v>105</v>
      </c>
      <c r="N83" s="94"/>
      <c r="T83" s="263"/>
      <c r="U83" s="263"/>
      <c r="V83" s="263"/>
    </row>
    <row r="84" spans="1:28" customFormat="1" ht="14.5" hidden="1" x14ac:dyDescent="0.35">
      <c r="E84" s="248"/>
      <c r="H84" s="97" t="s">
        <v>106</v>
      </c>
      <c r="N84" s="94"/>
      <c r="T84" s="263"/>
      <c r="U84" s="263"/>
      <c r="V84" s="263"/>
    </row>
    <row r="85" spans="1:28" customFormat="1" ht="14.5" hidden="1" x14ac:dyDescent="0.35">
      <c r="E85" s="248"/>
      <c r="H85" s="97" t="s">
        <v>94</v>
      </c>
      <c r="N85" s="94"/>
      <c r="T85" s="263"/>
      <c r="U85" s="263"/>
      <c r="V85" s="263"/>
    </row>
    <row r="86" spans="1:28" customFormat="1" ht="14.5" hidden="1" x14ac:dyDescent="0.35">
      <c r="E86" s="248"/>
      <c r="H86" s="97" t="s">
        <v>360</v>
      </c>
      <c r="N86" s="94"/>
      <c r="T86" s="263"/>
      <c r="U86" s="263"/>
      <c r="V86" s="263"/>
    </row>
    <row r="87" spans="1:28" customFormat="1" ht="14.5" hidden="1" x14ac:dyDescent="0.35">
      <c r="E87" s="248"/>
      <c r="N87" s="94"/>
      <c r="T87" s="263"/>
      <c r="U87" s="263"/>
      <c r="V87" s="263"/>
    </row>
    <row r="88" spans="1:28" customFormat="1" ht="14.5" hidden="1" x14ac:dyDescent="0.35">
      <c r="E88" s="248"/>
      <c r="H88" s="97" t="s">
        <v>361</v>
      </c>
      <c r="N88" s="94"/>
      <c r="T88" s="263"/>
      <c r="U88" s="263"/>
      <c r="V88" s="263"/>
    </row>
    <row r="89" spans="1:28" customFormat="1" ht="14.5" hidden="1" x14ac:dyDescent="0.35">
      <c r="E89" s="248"/>
      <c r="H89" s="97" t="s">
        <v>145</v>
      </c>
      <c r="N89" s="94"/>
      <c r="T89" s="263"/>
      <c r="U89" s="263"/>
      <c r="V89" s="263"/>
    </row>
    <row r="90" spans="1:28" customFormat="1" ht="14.5" hidden="1" x14ac:dyDescent="0.35">
      <c r="E90" s="248"/>
      <c r="H90" s="97" t="s">
        <v>166</v>
      </c>
      <c r="N90" s="94"/>
      <c r="T90" s="263"/>
      <c r="U90" s="263"/>
      <c r="V90" s="263"/>
    </row>
    <row r="91" spans="1:28" customFormat="1" ht="14.5" hidden="1" x14ac:dyDescent="0.35">
      <c r="E91" s="248"/>
      <c r="H91" s="97" t="s">
        <v>177</v>
      </c>
      <c r="N91" s="94"/>
      <c r="T91" s="263"/>
      <c r="U91" s="263"/>
      <c r="V91" s="263"/>
    </row>
    <row r="92" spans="1:28" customFormat="1" ht="14.5" hidden="1" x14ac:dyDescent="0.35">
      <c r="E92" s="248"/>
      <c r="H92" s="97" t="s">
        <v>156</v>
      </c>
      <c r="N92" s="94"/>
      <c r="T92" s="263"/>
      <c r="U92" s="263"/>
      <c r="V92" s="263"/>
    </row>
    <row r="93" spans="1:28" ht="12.75" hidden="1" customHeight="1" x14ac:dyDescent="0.35"/>
    <row r="94" spans="1:28" ht="12.75" hidden="1" customHeight="1" x14ac:dyDescent="0.35"/>
    <row r="95" spans="1:28" ht="12.75" hidden="1" customHeight="1" x14ac:dyDescent="0.35"/>
  </sheetData>
  <protectedRanges>
    <protectedRange password="E1A2" sqref="AA2" name="Range1"/>
    <protectedRange password="E1A2" sqref="O24" name="Range1_1_3_89_2"/>
    <protectedRange password="E1A2" sqref="O28" name="Range1_1_3_94"/>
  </protectedRanges>
  <autoFilter ref="A2:AC81" xr:uid="{F7B5502E-B016-48DD-86D9-F8C6D5826016}"/>
  <conditionalFormatting sqref="L25">
    <cfRule type="cellIs" dxfId="37" priority="39" stopIfTrue="1" operator="equal">
      <formula>"Pass"</formula>
    </cfRule>
    <cfRule type="cellIs" dxfId="36" priority="40" stopIfTrue="1" operator="equal">
      <formula>"Fail"</formula>
    </cfRule>
    <cfRule type="cellIs" dxfId="35" priority="41" stopIfTrue="1" operator="equal">
      <formula>"Info"</formula>
    </cfRule>
  </conditionalFormatting>
  <conditionalFormatting sqref="J34:J41 J28 J31:J32 J44:J81 J3:J25">
    <cfRule type="cellIs" dxfId="34" priority="36" stopIfTrue="1" operator="equal">
      <formula>"Fail"</formula>
    </cfRule>
    <cfRule type="cellIs" dxfId="33" priority="37" stopIfTrue="1" operator="equal">
      <formula>"Pass"</formula>
    </cfRule>
    <cfRule type="cellIs" dxfId="32" priority="38" stopIfTrue="1" operator="equal">
      <formula>"Info"</formula>
    </cfRule>
  </conditionalFormatting>
  <conditionalFormatting sqref="N3:N81">
    <cfRule type="expression" dxfId="31" priority="42">
      <formula>ISERROR(AA3)</formula>
    </cfRule>
  </conditionalFormatting>
  <conditionalFormatting sqref="J33">
    <cfRule type="cellIs" dxfId="30" priority="32" stopIfTrue="1" operator="equal">
      <formula>"Fail"</formula>
    </cfRule>
    <cfRule type="cellIs" dxfId="29" priority="33" stopIfTrue="1" operator="equal">
      <formula>"Pass"</formula>
    </cfRule>
    <cfRule type="cellIs" dxfId="28" priority="34" stopIfTrue="1" operator="equal">
      <formula>"Info"</formula>
    </cfRule>
  </conditionalFormatting>
  <conditionalFormatting sqref="J26">
    <cfRule type="cellIs" dxfId="27" priority="28" stopIfTrue="1" operator="equal">
      <formula>"Fail"</formula>
    </cfRule>
    <cfRule type="cellIs" dxfId="26" priority="29" stopIfTrue="1" operator="equal">
      <formula>"Pass"</formula>
    </cfRule>
    <cfRule type="cellIs" dxfId="25" priority="30" stopIfTrue="1" operator="equal">
      <formula>"Info"</formula>
    </cfRule>
  </conditionalFormatting>
  <conditionalFormatting sqref="J27">
    <cfRule type="cellIs" dxfId="24" priority="24" stopIfTrue="1" operator="equal">
      <formula>"Fail"</formula>
    </cfRule>
    <cfRule type="cellIs" dxfId="23" priority="25" stopIfTrue="1" operator="equal">
      <formula>"Pass"</formula>
    </cfRule>
    <cfRule type="cellIs" dxfId="22" priority="26" stopIfTrue="1" operator="equal">
      <formula>"Info"</formula>
    </cfRule>
  </conditionalFormatting>
  <conditionalFormatting sqref="J29">
    <cfRule type="cellIs" dxfId="21" priority="20" stopIfTrue="1" operator="equal">
      <formula>"Fail"</formula>
    </cfRule>
    <cfRule type="cellIs" dxfId="20" priority="21" stopIfTrue="1" operator="equal">
      <formula>"Pass"</formula>
    </cfRule>
    <cfRule type="cellIs" dxfId="19" priority="22" stopIfTrue="1" operator="equal">
      <formula>"Info"</formula>
    </cfRule>
  </conditionalFormatting>
  <conditionalFormatting sqref="J30">
    <cfRule type="cellIs" dxfId="18" priority="16" stopIfTrue="1" operator="equal">
      <formula>"Fail"</formula>
    </cfRule>
    <cfRule type="cellIs" dxfId="17" priority="17" stopIfTrue="1" operator="equal">
      <formula>"Pass"</formula>
    </cfRule>
    <cfRule type="cellIs" dxfId="16" priority="18" stopIfTrue="1" operator="equal">
      <formula>"Info"</formula>
    </cfRule>
  </conditionalFormatting>
  <conditionalFormatting sqref="J42">
    <cfRule type="cellIs" dxfId="15" priority="12" stopIfTrue="1" operator="equal">
      <formula>"Fail"</formula>
    </cfRule>
    <cfRule type="cellIs" dxfId="14" priority="13" stopIfTrue="1" operator="equal">
      <formula>"Pass"</formula>
    </cfRule>
    <cfRule type="cellIs" dxfId="13" priority="14" stopIfTrue="1" operator="equal">
      <formula>"Info"</formula>
    </cfRule>
  </conditionalFormatting>
  <conditionalFormatting sqref="J43">
    <cfRule type="cellIs" dxfId="12" priority="8" stopIfTrue="1" operator="equal">
      <formula>"Fail"</formula>
    </cfRule>
    <cfRule type="cellIs" dxfId="11" priority="9" stopIfTrue="1" operator="equal">
      <formula>"Pass"</formula>
    </cfRule>
    <cfRule type="cellIs" dxfId="10" priority="10" stopIfTrue="1" operator="equal">
      <formula>"Info"</formula>
    </cfRule>
  </conditionalFormatting>
  <conditionalFormatting sqref="O24">
    <cfRule type="expression" dxfId="9" priority="6" stopIfTrue="1">
      <formula>ISERROR(AC24)</formula>
    </cfRule>
  </conditionalFormatting>
  <conditionalFormatting sqref="O28">
    <cfRule type="expression" dxfId="8" priority="4" stopIfTrue="1">
      <formula>ISERROR(AC28)</formula>
    </cfRule>
  </conditionalFormatting>
  <dataValidations count="2">
    <dataValidation type="list" allowBlank="1" showInputMessage="1" showErrorMessage="1" sqref="M3:M81" xr:uid="{79CB92AF-8EFE-461F-A29D-5532E5D46B23}">
      <formula1>$H$89:$H$92</formula1>
    </dataValidation>
    <dataValidation type="list" allowBlank="1" showInputMessage="1" showErrorMessage="1" sqref="J3:J81" xr:uid="{7C06CD30-98B2-4F71-B9DA-811682C67578}">
      <formula1>$H$83:$H$86</formula1>
    </dataValidation>
  </dataValidations>
  <pageMargins left="0.7" right="0.7" top="0.75" bottom="0.75" header="0.3" footer="0.3"/>
  <pageSetup scale="21" orientation="portrait" r:id="rId1"/>
  <headerFooter alignWithMargins="0"/>
  <rowBreaks count="3" manualBreakCount="3">
    <brk id="12" max="16383" man="1"/>
    <brk id="45" max="16383" man="1"/>
    <brk id="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7"/>
  <sheetViews>
    <sheetView zoomScale="90" zoomScaleNormal="90" workbookViewId="0">
      <pane ySplit="2" topLeftCell="A3" activePane="bottomLeft" state="frozenSplit"/>
      <selection pane="bottomLeft" activeCell="G5" sqref="G5"/>
    </sheetView>
  </sheetViews>
  <sheetFormatPr defaultColWidth="18.7265625" defaultRowHeight="12.75" customHeight="1" x14ac:dyDescent="0.35"/>
  <cols>
    <col min="1" max="1" width="12.453125" style="98" bestFit="1" customWidth="1"/>
    <col min="2" max="2" width="10.453125" style="98" customWidth="1"/>
    <col min="3" max="3" width="13.81640625" style="98" customWidth="1"/>
    <col min="4" max="4" width="14.81640625" style="3" customWidth="1"/>
    <col min="5" max="5" width="28" style="2" customWidth="1"/>
    <col min="6" max="6" width="36" style="100" customWidth="1"/>
    <col min="7" max="7" width="66.26953125" style="2" customWidth="1"/>
    <col min="8" max="8" width="55" style="2" customWidth="1"/>
    <col min="9" max="9" width="23.54296875" style="4" customWidth="1"/>
    <col min="10" max="10" width="13.54296875" style="4" customWidth="1"/>
    <col min="11" max="11" width="17" style="4" hidden="1" customWidth="1"/>
    <col min="12" max="12" width="18.26953125" style="4" customWidth="1"/>
    <col min="13" max="14" width="14.7265625" style="4" customWidth="1"/>
    <col min="15" max="15" width="49.7265625" style="4" customWidth="1"/>
    <col min="16" max="16" width="0.1796875" style="2" customWidth="1"/>
    <col min="17" max="17" width="16.453125" style="2" customWidth="1"/>
    <col min="18" max="18" width="31.1796875" customWidth="1"/>
    <col min="19" max="19" width="42.54296875" customWidth="1"/>
    <col min="20" max="20" width="41.1796875" customWidth="1"/>
    <col min="21" max="21" width="43.54296875" style="292" hidden="1" customWidth="1"/>
    <col min="22" max="22" width="47.26953125" style="292" hidden="1" customWidth="1"/>
    <col min="23" max="23" width="8.7265625" customWidth="1"/>
    <col min="24" max="26" width="9.26953125" style="98" customWidth="1"/>
    <col min="27" max="27" width="17.26953125" style="98" hidden="1" customWidth="1"/>
    <col min="28" max="16384" width="18.7265625" style="98"/>
  </cols>
  <sheetData>
    <row r="1" spans="1:27" s="195" customFormat="1" ht="14.5" x14ac:dyDescent="0.35">
      <c r="A1" s="191" t="s">
        <v>104</v>
      </c>
      <c r="B1" s="192"/>
      <c r="C1" s="191"/>
      <c r="D1" s="191"/>
      <c r="E1" s="191"/>
      <c r="F1" s="191"/>
      <c r="G1" s="191"/>
      <c r="H1" s="191"/>
      <c r="I1" s="191"/>
      <c r="J1" s="191"/>
      <c r="K1" s="193"/>
      <c r="L1" s="194"/>
      <c r="M1" s="194"/>
      <c r="N1" s="194"/>
      <c r="O1" s="194"/>
      <c r="P1" s="194"/>
      <c r="Q1" s="194"/>
      <c r="R1" s="268"/>
      <c r="S1" s="268"/>
      <c r="T1" s="268"/>
      <c r="U1" s="268"/>
      <c r="V1" s="268"/>
      <c r="W1"/>
      <c r="X1" s="94"/>
      <c r="AA1" s="191"/>
    </row>
    <row r="2" spans="1:27" s="102" customFormat="1" ht="39" customHeight="1" x14ac:dyDescent="0.35">
      <c r="A2" s="187" t="s">
        <v>362</v>
      </c>
      <c r="B2" s="187" t="s">
        <v>122</v>
      </c>
      <c r="C2" s="187" t="s">
        <v>363</v>
      </c>
      <c r="D2" s="187" t="s">
        <v>124</v>
      </c>
      <c r="E2" s="245" t="s">
        <v>364</v>
      </c>
      <c r="F2" s="187" t="s">
        <v>125</v>
      </c>
      <c r="G2" s="187" t="s">
        <v>365</v>
      </c>
      <c r="H2" s="187" t="s">
        <v>127</v>
      </c>
      <c r="I2" s="187" t="s">
        <v>128</v>
      </c>
      <c r="J2" s="187" t="s">
        <v>129</v>
      </c>
      <c r="K2" s="190" t="s">
        <v>366</v>
      </c>
      <c r="L2" s="187" t="s">
        <v>130</v>
      </c>
      <c r="M2" s="187" t="s">
        <v>131</v>
      </c>
      <c r="N2" s="187" t="s">
        <v>132</v>
      </c>
      <c r="O2" s="188" t="s">
        <v>133</v>
      </c>
      <c r="P2" s="203"/>
      <c r="Q2" s="250" t="s">
        <v>367</v>
      </c>
      <c r="R2" s="250" t="s">
        <v>368</v>
      </c>
      <c r="S2" s="250" t="s">
        <v>369</v>
      </c>
      <c r="T2" s="269" t="s">
        <v>370</v>
      </c>
      <c r="U2" s="270" t="s">
        <v>1405</v>
      </c>
      <c r="V2" s="270" t="s">
        <v>372</v>
      </c>
      <c r="W2"/>
      <c r="AA2" s="95" t="s">
        <v>136</v>
      </c>
    </row>
    <row r="3" spans="1:27" ht="70.5" customHeight="1" x14ac:dyDescent="0.35">
      <c r="A3" s="239" t="s">
        <v>1581</v>
      </c>
      <c r="B3" s="239" t="s">
        <v>1582</v>
      </c>
      <c r="C3" s="239" t="s">
        <v>1583</v>
      </c>
      <c r="D3" s="239" t="s">
        <v>140</v>
      </c>
      <c r="E3" s="240" t="s">
        <v>1584</v>
      </c>
      <c r="F3" s="273" t="s">
        <v>1585</v>
      </c>
      <c r="G3" s="273" t="s">
        <v>1586</v>
      </c>
      <c r="H3" s="274" t="s">
        <v>1587</v>
      </c>
      <c r="I3" s="101"/>
      <c r="J3" s="185"/>
      <c r="K3" s="101" t="s">
        <v>1588</v>
      </c>
      <c r="L3" s="295" t="s">
        <v>1589</v>
      </c>
      <c r="M3" s="5" t="s">
        <v>166</v>
      </c>
      <c r="N3" s="1" t="s">
        <v>1590</v>
      </c>
      <c r="O3" s="1" t="s">
        <v>1591</v>
      </c>
      <c r="P3" s="204"/>
      <c r="Q3" s="5" t="s">
        <v>1592</v>
      </c>
      <c r="R3" s="5" t="s">
        <v>1593</v>
      </c>
      <c r="S3" s="5" t="s">
        <v>1594</v>
      </c>
      <c r="T3" s="276" t="s">
        <v>1595</v>
      </c>
      <c r="U3" s="277" t="s">
        <v>1596</v>
      </c>
      <c r="V3" s="277" t="s">
        <v>1597</v>
      </c>
      <c r="AA3" s="96">
        <f>IF(OR(J3="Fail",ISBLANK(J3)),INDEX('Issue Code Table'!C:C,MATCH(N:N,'Issue Code Table'!A:A,0)),IF(M3="Critical",6,IF(M3="Significant",5,IF(M3="Moderate",3,2))))</f>
        <v>5</v>
      </c>
    </row>
    <row r="4" spans="1:27" ht="78.75" customHeight="1" x14ac:dyDescent="0.35">
      <c r="A4" s="239" t="s">
        <v>1598</v>
      </c>
      <c r="B4" s="239" t="s">
        <v>1582</v>
      </c>
      <c r="C4" s="239" t="s">
        <v>1583</v>
      </c>
      <c r="D4" s="235" t="s">
        <v>140</v>
      </c>
      <c r="E4" s="241" t="s">
        <v>1599</v>
      </c>
      <c r="F4" s="273" t="s">
        <v>1600</v>
      </c>
      <c r="G4" s="273" t="s">
        <v>1601</v>
      </c>
      <c r="H4" s="273" t="s">
        <v>1602</v>
      </c>
      <c r="I4" s="5"/>
      <c r="J4" s="185"/>
      <c r="K4" s="101" t="s">
        <v>1603</v>
      </c>
      <c r="L4" s="101"/>
      <c r="M4" s="5" t="s">
        <v>166</v>
      </c>
      <c r="N4" s="1" t="s">
        <v>1590</v>
      </c>
      <c r="O4" s="1" t="s">
        <v>1591</v>
      </c>
      <c r="P4" s="204"/>
      <c r="Q4" s="5" t="s">
        <v>1592</v>
      </c>
      <c r="R4" s="5" t="s">
        <v>1604</v>
      </c>
      <c r="S4" s="5" t="s">
        <v>1605</v>
      </c>
      <c r="T4" s="276" t="s">
        <v>1606</v>
      </c>
      <c r="U4" s="277" t="s">
        <v>1607</v>
      </c>
      <c r="V4" s="277" t="s">
        <v>1608</v>
      </c>
      <c r="AA4" s="96">
        <f>IF(OR(J4="Fail",ISBLANK(J4)),INDEX('Issue Code Table'!C:C,MATCH(N:N,'Issue Code Table'!A:A,0)),IF(M4="Critical",6,IF(M4="Significant",5,IF(M4="Moderate",3,2))))</f>
        <v>5</v>
      </c>
    </row>
    <row r="5" spans="1:27" ht="150" x14ac:dyDescent="0.35">
      <c r="A5" s="239" t="s">
        <v>1609</v>
      </c>
      <c r="B5" s="239" t="s">
        <v>433</v>
      </c>
      <c r="C5" s="239" t="s">
        <v>434</v>
      </c>
      <c r="D5" s="239" t="s">
        <v>140</v>
      </c>
      <c r="E5" s="241" t="s">
        <v>1610</v>
      </c>
      <c r="F5" s="273" t="s">
        <v>1611</v>
      </c>
      <c r="G5" s="273" t="s">
        <v>1612</v>
      </c>
      <c r="H5" s="274" t="s">
        <v>1613</v>
      </c>
      <c r="I5" s="5"/>
      <c r="J5" s="185"/>
      <c r="K5" s="101" t="s">
        <v>1614</v>
      </c>
      <c r="L5" s="101"/>
      <c r="M5" s="5" t="s">
        <v>166</v>
      </c>
      <c r="N5" s="1" t="s">
        <v>1590</v>
      </c>
      <c r="O5" s="1" t="s">
        <v>1591</v>
      </c>
      <c r="P5" s="204"/>
      <c r="Q5" s="5" t="s">
        <v>1592</v>
      </c>
      <c r="R5" s="5" t="s">
        <v>1615</v>
      </c>
      <c r="S5" s="5" t="s">
        <v>1616</v>
      </c>
      <c r="T5" s="276" t="s">
        <v>1617</v>
      </c>
      <c r="U5" s="277" t="s">
        <v>1618</v>
      </c>
      <c r="V5" s="277" t="s">
        <v>1619</v>
      </c>
      <c r="AA5" s="96">
        <f>IF(OR(J5="Fail",ISBLANK(J5)),INDEX('Issue Code Table'!C:C,MATCH(N:N,'Issue Code Table'!A:A,0)),IF(M5="Critical",6,IF(M5="Significant",5,IF(M5="Moderate",3,2))))</f>
        <v>5</v>
      </c>
    </row>
    <row r="6" spans="1:27" ht="150" x14ac:dyDescent="0.35">
      <c r="A6" s="239" t="s">
        <v>1620</v>
      </c>
      <c r="B6" s="239" t="s">
        <v>1582</v>
      </c>
      <c r="C6" s="239" t="s">
        <v>1583</v>
      </c>
      <c r="D6" s="239" t="s">
        <v>140</v>
      </c>
      <c r="E6" s="241" t="s">
        <v>1621</v>
      </c>
      <c r="F6" s="273" t="s">
        <v>1622</v>
      </c>
      <c r="G6" s="273" t="s">
        <v>1623</v>
      </c>
      <c r="H6" s="274" t="s">
        <v>1624</v>
      </c>
      <c r="I6" s="5"/>
      <c r="J6" s="185"/>
      <c r="K6" s="101" t="s">
        <v>1625</v>
      </c>
      <c r="L6" s="295" t="s">
        <v>1589</v>
      </c>
      <c r="M6" s="5" t="s">
        <v>166</v>
      </c>
      <c r="N6" s="1" t="s">
        <v>1590</v>
      </c>
      <c r="O6" s="1" t="s">
        <v>1591</v>
      </c>
      <c r="P6" s="204"/>
      <c r="Q6" s="5" t="s">
        <v>1592</v>
      </c>
      <c r="R6" s="5" t="s">
        <v>1626</v>
      </c>
      <c r="S6" s="5" t="s">
        <v>1594</v>
      </c>
      <c r="T6" s="276" t="s">
        <v>1627</v>
      </c>
      <c r="U6" s="277" t="s">
        <v>1628</v>
      </c>
      <c r="V6" s="277" t="s">
        <v>1629</v>
      </c>
      <c r="AA6" s="96">
        <f>IF(OR(J6="Fail",ISBLANK(J6)),INDEX('Issue Code Table'!C:C,MATCH(N:N,'Issue Code Table'!A:A,0)),IF(M6="Critical",6,IF(M6="Significant",5,IF(M6="Moderate",3,2))))</f>
        <v>5</v>
      </c>
    </row>
    <row r="7" spans="1:27" s="112" customFormat="1" ht="14.5" x14ac:dyDescent="0.35">
      <c r="A7" s="113"/>
      <c r="B7" s="113"/>
      <c r="C7" s="113"/>
      <c r="D7" s="113"/>
      <c r="E7" s="113"/>
      <c r="F7" s="113"/>
      <c r="G7" s="114"/>
      <c r="H7" s="113"/>
      <c r="I7" s="113"/>
      <c r="J7" s="113"/>
      <c r="K7" s="120"/>
      <c r="L7" s="113"/>
      <c r="M7" s="114"/>
      <c r="N7" s="114"/>
      <c r="O7" s="121"/>
      <c r="P7" s="121"/>
      <c r="Q7" s="113"/>
      <c r="R7" s="113"/>
      <c r="S7" s="113"/>
      <c r="T7" s="262"/>
      <c r="U7" s="262"/>
      <c r="V7" s="262"/>
      <c r="W7"/>
      <c r="X7" s="116"/>
      <c r="Y7" s="116"/>
      <c r="Z7" s="116"/>
      <c r="AA7" s="117"/>
    </row>
    <row r="8" spans="1:27" ht="14.25" hidden="1" customHeight="1" x14ac:dyDescent="0.35">
      <c r="U8" s="263"/>
      <c r="V8" s="263"/>
    </row>
    <row r="9" spans="1:27" ht="14.5" hidden="1" x14ac:dyDescent="0.35">
      <c r="H9" s="2" t="s">
        <v>1630</v>
      </c>
      <c r="U9" s="263"/>
      <c r="V9" s="263"/>
    </row>
    <row r="10" spans="1:27" ht="14.5" hidden="1" x14ac:dyDescent="0.35">
      <c r="H10" s="2" t="s">
        <v>105</v>
      </c>
      <c r="I10" s="97" t="s">
        <v>361</v>
      </c>
      <c r="U10" s="263"/>
      <c r="V10" s="263"/>
    </row>
    <row r="11" spans="1:27" ht="14.5" hidden="1" x14ac:dyDescent="0.35">
      <c r="H11" s="2" t="s">
        <v>106</v>
      </c>
      <c r="I11" s="97" t="s">
        <v>145</v>
      </c>
      <c r="U11" s="263"/>
      <c r="V11" s="263"/>
    </row>
    <row r="12" spans="1:27" ht="14.5" hidden="1" x14ac:dyDescent="0.35">
      <c r="H12" s="2" t="s">
        <v>94</v>
      </c>
      <c r="I12" s="97" t="s">
        <v>166</v>
      </c>
      <c r="U12" s="263"/>
      <c r="V12" s="263"/>
    </row>
    <row r="13" spans="1:27" ht="14.5" hidden="1" x14ac:dyDescent="0.35">
      <c r="H13" s="2" t="s">
        <v>360</v>
      </c>
      <c r="I13" s="97" t="s">
        <v>177</v>
      </c>
      <c r="U13" s="263"/>
      <c r="V13" s="263"/>
    </row>
    <row r="14" spans="1:27" ht="14.5" hidden="1" x14ac:dyDescent="0.35">
      <c r="I14" s="97" t="s">
        <v>156</v>
      </c>
      <c r="U14" s="263"/>
      <c r="V14" s="263"/>
    </row>
    <row r="15" spans="1:27" ht="12.75" hidden="1" customHeight="1" x14ac:dyDescent="0.35">
      <c r="U15" s="263"/>
      <c r="V15" s="263"/>
    </row>
    <row r="16" spans="1:27" ht="12.75" hidden="1" customHeight="1" x14ac:dyDescent="0.35">
      <c r="U16" s="263"/>
      <c r="V16" s="263"/>
    </row>
    <row r="17" spans="21:22" ht="12.75" hidden="1" customHeight="1" x14ac:dyDescent="0.35">
      <c r="U17" s="263"/>
      <c r="V17" s="263"/>
    </row>
  </sheetData>
  <protectedRanges>
    <protectedRange password="E1A2" sqref="AA2" name="Range1_1"/>
  </protectedRanges>
  <autoFilter ref="A2:Q6" xr:uid="{00000000-0009-0000-0000-000005000000}"/>
  <conditionalFormatting sqref="J3:J6">
    <cfRule type="cellIs" dxfId="7" priority="2" stopIfTrue="1" operator="equal">
      <formula>"Fail"</formula>
    </cfRule>
    <cfRule type="cellIs" dxfId="6" priority="3" stopIfTrue="1" operator="equal">
      <formula>"Pass"</formula>
    </cfRule>
    <cfRule type="cellIs" dxfId="5" priority="4" stopIfTrue="1" operator="equal">
      <formula>"Info"</formula>
    </cfRule>
  </conditionalFormatting>
  <conditionalFormatting sqref="N3:N6">
    <cfRule type="expression" dxfId="4" priority="1">
      <formula>ISERROR(AA3)</formula>
    </cfRule>
  </conditionalFormatting>
  <dataValidations count="2">
    <dataValidation type="list" allowBlank="1" showInputMessage="1" showErrorMessage="1" sqref="M3:M6" xr:uid="{7EA63148-255C-4341-8408-D98DA7F995B3}">
      <formula1>$I$11:$I$14</formula1>
    </dataValidation>
    <dataValidation type="list" allowBlank="1" showInputMessage="1" showErrorMessage="1" sqref="J3:J6" xr:uid="{8DBE3674-FB37-4A4B-B1AF-82D575C45301}">
      <formula1>$H$10:$H$13</formula1>
    </dataValidation>
  </dataValidations>
  <pageMargins left="0.7" right="0.7" top="0.75" bottom="0.75" header="0.3" footer="0.3"/>
  <pageSetup orientation="portrait" r:id="rId1"/>
  <headerFooter alignWithMargins="0"/>
  <rowBreaks count="1" manualBreakCount="1">
    <brk id="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24"/>
  <sheetViews>
    <sheetView zoomScale="80" zoomScaleNormal="80" workbookViewId="0">
      <pane ySplit="2" topLeftCell="A3" activePane="bottomLeft" state="frozenSplit"/>
      <selection pane="bottomLeft" activeCell="J3" sqref="J3:J5"/>
    </sheetView>
  </sheetViews>
  <sheetFormatPr defaultColWidth="18.7265625" defaultRowHeight="12.75" customHeight="1" x14ac:dyDescent="0.25"/>
  <cols>
    <col min="1" max="1" width="12.54296875" style="98" customWidth="1"/>
    <col min="2" max="3" width="11.453125" style="98" customWidth="1"/>
    <col min="4" max="4" width="15.54296875" style="3" customWidth="1"/>
    <col min="5" max="5" width="37.7265625" style="2" customWidth="1"/>
    <col min="6" max="6" width="44.7265625" style="2" customWidth="1"/>
    <col min="7" max="7" width="54" style="2" customWidth="1"/>
    <col min="8" max="8" width="34.7265625" style="2" customWidth="1"/>
    <col min="9" max="9" width="23.54296875" style="4" customWidth="1"/>
    <col min="10" max="10" width="9.26953125" style="4" customWidth="1"/>
    <col min="11" max="11" width="29.7265625" style="4" hidden="1" customWidth="1"/>
    <col min="12" max="12" width="18.26953125" style="4" customWidth="1"/>
    <col min="13" max="14" width="14.7265625" style="4" customWidth="1"/>
    <col min="15" max="15" width="51.453125" style="4" customWidth="1"/>
    <col min="16" max="16" width="5.81640625" style="4" customWidth="1"/>
    <col min="17" max="17" width="24.26953125" style="99" customWidth="1"/>
    <col min="18" max="18" width="45.26953125" style="2" customWidth="1"/>
    <col min="19" max="19" width="44.453125" style="2" customWidth="1"/>
    <col min="20" max="20" width="48.1796875" style="98" customWidth="1"/>
    <col min="21" max="21" width="29.1796875" style="98" hidden="1" customWidth="1"/>
    <col min="22" max="22" width="31.81640625" style="98" hidden="1" customWidth="1"/>
    <col min="23" max="26" width="9.26953125" style="98" customWidth="1"/>
    <col min="27" max="27" width="17.26953125" style="98" hidden="1" customWidth="1"/>
    <col min="28" max="16384" width="18.7265625" style="98"/>
  </cols>
  <sheetData>
    <row r="1" spans="1:27" s="195" customFormat="1" ht="14.5" x14ac:dyDescent="0.35">
      <c r="A1" s="191" t="s">
        <v>104</v>
      </c>
      <c r="B1" s="192"/>
      <c r="C1" s="191"/>
      <c r="D1" s="191"/>
      <c r="E1" s="191"/>
      <c r="F1" s="191"/>
      <c r="G1" s="191"/>
      <c r="H1" s="191"/>
      <c r="I1" s="191"/>
      <c r="J1" s="191"/>
      <c r="K1" s="193"/>
      <c r="L1" s="194"/>
      <c r="M1" s="194"/>
      <c r="N1" s="194"/>
      <c r="O1" s="194"/>
      <c r="P1" s="194"/>
      <c r="Q1" s="194"/>
      <c r="R1" s="194"/>
      <c r="S1" s="194"/>
      <c r="T1" s="268"/>
      <c r="U1" s="268"/>
      <c r="V1" s="268"/>
      <c r="X1" s="94"/>
      <c r="AA1" s="191"/>
    </row>
    <row r="2" spans="1:27" ht="35.25" customHeight="1" x14ac:dyDescent="0.25">
      <c r="A2" s="187" t="s">
        <v>362</v>
      </c>
      <c r="B2" s="187" t="s">
        <v>122</v>
      </c>
      <c r="C2" s="187" t="s">
        <v>363</v>
      </c>
      <c r="D2" s="187" t="s">
        <v>124</v>
      </c>
      <c r="E2" s="245" t="s">
        <v>364</v>
      </c>
      <c r="F2" s="187" t="s">
        <v>125</v>
      </c>
      <c r="G2" s="187" t="s">
        <v>365</v>
      </c>
      <c r="H2" s="187" t="s">
        <v>127</v>
      </c>
      <c r="I2" s="187" t="s">
        <v>128</v>
      </c>
      <c r="J2" s="187" t="s">
        <v>129</v>
      </c>
      <c r="K2" s="190" t="s">
        <v>366</v>
      </c>
      <c r="L2" s="187" t="s">
        <v>130</v>
      </c>
      <c r="M2" s="187" t="s">
        <v>131</v>
      </c>
      <c r="N2" s="187" t="s">
        <v>132</v>
      </c>
      <c r="O2" s="188" t="s">
        <v>133</v>
      </c>
      <c r="P2" s="203"/>
      <c r="Q2" s="250" t="s">
        <v>367</v>
      </c>
      <c r="R2" s="250" t="s">
        <v>368</v>
      </c>
      <c r="S2" s="250" t="s">
        <v>369</v>
      </c>
      <c r="T2" s="269" t="s">
        <v>370</v>
      </c>
      <c r="U2" s="270" t="s">
        <v>1405</v>
      </c>
      <c r="V2" s="270" t="s">
        <v>372</v>
      </c>
      <c r="AA2" s="95" t="s">
        <v>136</v>
      </c>
    </row>
    <row r="3" spans="1:27" ht="197.25" customHeight="1" x14ac:dyDescent="0.25">
      <c r="A3" s="235" t="s">
        <v>1631</v>
      </c>
      <c r="B3" s="239" t="s">
        <v>1582</v>
      </c>
      <c r="C3" s="239" t="s">
        <v>1583</v>
      </c>
      <c r="D3" s="239" t="s">
        <v>140</v>
      </c>
      <c r="E3" s="240" t="s">
        <v>1584</v>
      </c>
      <c r="F3" s="273" t="s">
        <v>1585</v>
      </c>
      <c r="G3" s="273" t="s">
        <v>1586</v>
      </c>
      <c r="H3" s="235" t="s">
        <v>1587</v>
      </c>
      <c r="I3" s="101"/>
      <c r="J3" s="185"/>
      <c r="K3" s="1" t="s">
        <v>1588</v>
      </c>
      <c r="L3" s="295" t="s">
        <v>1632</v>
      </c>
      <c r="M3" s="1" t="s">
        <v>166</v>
      </c>
      <c r="N3" s="1" t="s">
        <v>1590</v>
      </c>
      <c r="O3" s="1" t="s">
        <v>1591</v>
      </c>
      <c r="P3" s="204"/>
      <c r="Q3" s="5" t="s">
        <v>1592</v>
      </c>
      <c r="R3" s="5" t="s">
        <v>1593</v>
      </c>
      <c r="S3" s="5" t="s">
        <v>1594</v>
      </c>
      <c r="T3" s="276" t="s">
        <v>1595</v>
      </c>
      <c r="U3" s="277" t="s">
        <v>1596</v>
      </c>
      <c r="V3" s="277" t="s">
        <v>1597</v>
      </c>
      <c r="AA3" s="96">
        <f>IF(OR(J3="Fail",ISBLANK(J3)),INDEX('Issue Code Table'!C:C,MATCH(N:N,'Issue Code Table'!A:A,0)),IF(M3="Critical",6,IF(M3="Significant",5,IF(M3="Moderate",3,2))))</f>
        <v>5</v>
      </c>
    </row>
    <row r="4" spans="1:27" ht="162.5" x14ac:dyDescent="0.25">
      <c r="A4" s="235" t="s">
        <v>1633</v>
      </c>
      <c r="B4" s="239" t="s">
        <v>1582</v>
      </c>
      <c r="C4" s="239" t="s">
        <v>1583</v>
      </c>
      <c r="D4" s="239" t="s">
        <v>140</v>
      </c>
      <c r="E4" s="241" t="s">
        <v>1599</v>
      </c>
      <c r="F4" s="273" t="s">
        <v>1600</v>
      </c>
      <c r="G4" s="273" t="s">
        <v>1601</v>
      </c>
      <c r="H4" s="235" t="s">
        <v>1634</v>
      </c>
      <c r="I4" s="5"/>
      <c r="J4" s="185"/>
      <c r="K4" s="1" t="s">
        <v>1603</v>
      </c>
      <c r="L4" s="101"/>
      <c r="M4" s="1" t="s">
        <v>166</v>
      </c>
      <c r="N4" s="1" t="s">
        <v>1590</v>
      </c>
      <c r="O4" s="1" t="s">
        <v>1591</v>
      </c>
      <c r="P4" s="204"/>
      <c r="Q4" s="5" t="s">
        <v>1592</v>
      </c>
      <c r="R4" s="5" t="s">
        <v>1604</v>
      </c>
      <c r="S4" s="5" t="s">
        <v>1605</v>
      </c>
      <c r="T4" s="276" t="s">
        <v>1606</v>
      </c>
      <c r="U4" s="277" t="s">
        <v>1607</v>
      </c>
      <c r="V4" s="277" t="s">
        <v>1608</v>
      </c>
      <c r="AA4" s="96">
        <f>IF(OR(J4="Fail",ISBLANK(J4)),INDEX('Issue Code Table'!C:C,MATCH(N:N,'Issue Code Table'!A:A,0)),IF(M4="Critical",6,IF(M4="Significant",5,IF(M4="Moderate",3,2))))</f>
        <v>5</v>
      </c>
    </row>
    <row r="5" spans="1:27" ht="187.5" x14ac:dyDescent="0.25">
      <c r="A5" s="235" t="s">
        <v>1635</v>
      </c>
      <c r="B5" s="239" t="s">
        <v>433</v>
      </c>
      <c r="C5" s="239" t="s">
        <v>434</v>
      </c>
      <c r="D5" s="239" t="s">
        <v>140</v>
      </c>
      <c r="E5" s="241" t="s">
        <v>1610</v>
      </c>
      <c r="F5" s="273" t="s">
        <v>1611</v>
      </c>
      <c r="G5" s="273" t="s">
        <v>1612</v>
      </c>
      <c r="H5" s="235" t="s">
        <v>1613</v>
      </c>
      <c r="I5" s="5"/>
      <c r="J5" s="185"/>
      <c r="K5" s="1" t="s">
        <v>1614</v>
      </c>
      <c r="L5" s="101"/>
      <c r="M5" s="1" t="s">
        <v>166</v>
      </c>
      <c r="N5" s="1" t="s">
        <v>1590</v>
      </c>
      <c r="O5" s="1" t="s">
        <v>1591</v>
      </c>
      <c r="P5" s="204"/>
      <c r="Q5" s="5" t="s">
        <v>1592</v>
      </c>
      <c r="R5" s="5" t="s">
        <v>1615</v>
      </c>
      <c r="S5" s="5" t="s">
        <v>1616</v>
      </c>
      <c r="T5" s="276" t="s">
        <v>1617</v>
      </c>
      <c r="U5" s="277" t="s">
        <v>1618</v>
      </c>
      <c r="V5" s="277" t="s">
        <v>1619</v>
      </c>
      <c r="AA5" s="96">
        <f>IF(OR(J5="Fail",ISBLANK(J5)),INDEX('Issue Code Table'!C:C,MATCH(N:N,'Issue Code Table'!A:A,0)),IF(M5="Critical",6,IF(M5="Significant",5,IF(M5="Moderate",3,2))))</f>
        <v>5</v>
      </c>
    </row>
    <row r="6" spans="1:27" ht="187.5" x14ac:dyDescent="0.25">
      <c r="A6" s="244" t="s">
        <v>1636</v>
      </c>
      <c r="B6" s="239" t="s">
        <v>1582</v>
      </c>
      <c r="C6" s="239" t="s">
        <v>1583</v>
      </c>
      <c r="D6" s="239" t="s">
        <v>140</v>
      </c>
      <c r="E6" s="241" t="s">
        <v>1621</v>
      </c>
      <c r="F6" s="273" t="s">
        <v>1622</v>
      </c>
      <c r="G6" s="273" t="s">
        <v>1623</v>
      </c>
      <c r="H6" s="235" t="s">
        <v>1624</v>
      </c>
      <c r="I6" s="5"/>
      <c r="J6" s="185"/>
      <c r="K6" s="1" t="s">
        <v>1625</v>
      </c>
      <c r="L6" s="295" t="s">
        <v>1632</v>
      </c>
      <c r="M6" s="1" t="s">
        <v>166</v>
      </c>
      <c r="N6" s="1" t="s">
        <v>1590</v>
      </c>
      <c r="O6" s="1" t="s">
        <v>1591</v>
      </c>
      <c r="P6" s="204"/>
      <c r="Q6" s="5" t="s">
        <v>1592</v>
      </c>
      <c r="R6" s="5" t="s">
        <v>1626</v>
      </c>
      <c r="S6" s="5" t="s">
        <v>1594</v>
      </c>
      <c r="T6" s="276" t="s">
        <v>1627</v>
      </c>
      <c r="U6" s="277" t="s">
        <v>1628</v>
      </c>
      <c r="V6" s="277" t="s">
        <v>1629</v>
      </c>
      <c r="AA6" s="96">
        <f>IF(OR(J6="Fail",ISBLANK(J6)),INDEX('Issue Code Table'!C:C,MATCH(N:N,'Issue Code Table'!A:A,0)),IF(M6="Critical",6,IF(M6="Significant",5,IF(M6="Moderate",3,2))))</f>
        <v>5</v>
      </c>
    </row>
    <row r="7" spans="1:27" ht="12.5" x14ac:dyDescent="0.25">
      <c r="A7" s="103"/>
      <c r="B7" s="104"/>
      <c r="C7" s="104"/>
      <c r="D7" s="105"/>
      <c r="E7" s="106"/>
      <c r="F7" s="106"/>
      <c r="G7" s="106"/>
      <c r="H7" s="106"/>
      <c r="I7" s="107"/>
      <c r="J7" s="107"/>
      <c r="K7" s="107"/>
      <c r="L7" s="107"/>
      <c r="M7" s="107"/>
      <c r="N7" s="107"/>
      <c r="O7" s="107"/>
      <c r="P7" s="108"/>
      <c r="Q7" s="108"/>
      <c r="R7" s="106"/>
      <c r="S7" s="106"/>
      <c r="T7" s="106"/>
      <c r="U7" s="106"/>
      <c r="V7" s="106"/>
    </row>
    <row r="8" spans="1:27" ht="28.5" hidden="1" customHeight="1" x14ac:dyDescent="0.25">
      <c r="A8" s="109"/>
      <c r="E8" s="100"/>
      <c r="F8" s="100"/>
      <c r="G8" s="100" t="s">
        <v>1637</v>
      </c>
      <c r="H8" s="100"/>
      <c r="P8" s="186"/>
      <c r="Q8" s="186"/>
      <c r="R8" s="100"/>
      <c r="S8" s="100"/>
    </row>
    <row r="9" spans="1:27" ht="28.5" hidden="1" customHeight="1" x14ac:dyDescent="0.25">
      <c r="A9" s="109"/>
      <c r="E9" s="100"/>
      <c r="F9" s="100"/>
      <c r="G9" s="100" t="s">
        <v>105</v>
      </c>
      <c r="H9" s="100"/>
      <c r="I9" s="97" t="s">
        <v>361</v>
      </c>
      <c r="P9" s="186"/>
      <c r="Q9" s="186"/>
      <c r="R9" s="100"/>
      <c r="S9" s="100"/>
    </row>
    <row r="10" spans="1:27" ht="28.5" hidden="1" customHeight="1" x14ac:dyDescent="0.25">
      <c r="A10" s="109"/>
      <c r="E10" s="100"/>
      <c r="F10" s="100"/>
      <c r="G10" s="100" t="s">
        <v>106</v>
      </c>
      <c r="H10" s="100"/>
      <c r="I10" s="97" t="s">
        <v>145</v>
      </c>
      <c r="P10" s="186"/>
      <c r="Q10" s="186"/>
      <c r="R10" s="100"/>
      <c r="S10" s="100"/>
    </row>
    <row r="11" spans="1:27" ht="28.5" hidden="1" customHeight="1" x14ac:dyDescent="0.25">
      <c r="A11" s="109"/>
      <c r="E11" s="100"/>
      <c r="F11" s="100"/>
      <c r="G11" s="100" t="s">
        <v>94</v>
      </c>
      <c r="H11" s="100"/>
      <c r="I11" s="97" t="s">
        <v>166</v>
      </c>
      <c r="P11" s="186"/>
      <c r="Q11" s="186"/>
      <c r="R11" s="100"/>
      <c r="S11" s="100"/>
    </row>
    <row r="12" spans="1:27" ht="28.5" hidden="1" customHeight="1" x14ac:dyDescent="0.25">
      <c r="A12" s="109"/>
      <c r="E12" s="100"/>
      <c r="F12" s="100"/>
      <c r="G12" s="100" t="s">
        <v>360</v>
      </c>
      <c r="H12" s="100"/>
      <c r="I12" s="97" t="s">
        <v>177</v>
      </c>
      <c r="P12" s="186"/>
      <c r="Q12" s="186"/>
      <c r="R12" s="100"/>
      <c r="S12" s="100"/>
    </row>
    <row r="13" spans="1:27" ht="12.5" hidden="1" x14ac:dyDescent="0.25">
      <c r="D13" s="98"/>
      <c r="I13" s="97" t="s">
        <v>156</v>
      </c>
    </row>
    <row r="14" spans="1:27" ht="12.75" hidden="1" customHeight="1" x14ac:dyDescent="0.25"/>
    <row r="15" spans="1:27" ht="12.75" hidden="1" customHeight="1" x14ac:dyDescent="0.25"/>
    <row r="16" spans="1:27" ht="12.75" hidden="1" customHeight="1" x14ac:dyDescent="0.25"/>
    <row r="24" ht="10.5" customHeight="1" x14ac:dyDescent="0.25"/>
  </sheetData>
  <protectedRanges>
    <protectedRange password="E1A2" sqref="AA2" name="Range1_1"/>
  </protectedRanges>
  <autoFilter ref="A2:S6" xr:uid="{00000000-0009-0000-0000-000006000000}"/>
  <conditionalFormatting sqref="J3:J6">
    <cfRule type="cellIs" dxfId="3" priority="2" stopIfTrue="1" operator="equal">
      <formula>"Fail"</formula>
    </cfRule>
    <cfRule type="cellIs" dxfId="2" priority="3" stopIfTrue="1" operator="equal">
      <formula>"Pass"</formula>
    </cfRule>
    <cfRule type="cellIs" dxfId="1" priority="4" stopIfTrue="1" operator="equal">
      <formula>"Info"</formula>
    </cfRule>
  </conditionalFormatting>
  <conditionalFormatting sqref="N3:N6">
    <cfRule type="expression" dxfId="0" priority="1">
      <formula>ISERROR(AA3)</formula>
    </cfRule>
  </conditionalFormatting>
  <dataValidations count="2">
    <dataValidation type="list" allowBlank="1" showInputMessage="1" showErrorMessage="1" sqref="M3:M6" xr:uid="{5AF33A0C-FF4D-4B74-8095-1507EE0867A0}">
      <formula1>$I$10:$I$13</formula1>
    </dataValidation>
    <dataValidation type="list" allowBlank="1" showInputMessage="1" showErrorMessage="1" sqref="J3:J6" xr:uid="{FB71BED1-7769-4923-8F59-1B75CC486FB4}">
      <formula1>$G$9:$G$12</formula1>
    </dataValidation>
  </dataValidations>
  <pageMargins left="0.7" right="0.7" top="0.75" bottom="0.75" header="0.3" footer="0.3"/>
  <pageSetup orientation="portrait" r:id="rId1"/>
  <headerFooter alignWithMargins="0"/>
  <rowBreaks count="1" manualBreakCount="1">
    <brk id="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C64EC5-BE48-4E67-8D81-15006933C4A6}">
  <ds:schemaRefs>
    <ds:schemaRef ds:uri="http://schemas.microsoft.com/sharepoint/v3/contenttype/forms"/>
  </ds:schemaRefs>
</ds:datastoreItem>
</file>

<file path=customXml/itemProps2.xml><?xml version="1.0" encoding="utf-8"?>
<ds:datastoreItem xmlns:ds="http://schemas.openxmlformats.org/officeDocument/2006/customXml" ds:itemID="{0379FB84-8404-46AB-809E-EFC67C2306E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F0012F4-AEEF-489D-A976-C37F5B369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Dashboard</vt:lpstr>
      <vt:lpstr>Instructions</vt:lpstr>
      <vt:lpstr>Results</vt:lpstr>
      <vt:lpstr>Gen Test Cases</vt:lpstr>
      <vt:lpstr>Oracle 12 RDBMS Test Cases</vt:lpstr>
      <vt:lpstr>Oracle 18 RDBMS Test Cases</vt:lpstr>
      <vt:lpstr>Oracle 19 RDBMS Test Cases</vt:lpstr>
      <vt:lpstr>UNIX or Linux Host Test Cases</vt:lpstr>
      <vt:lpstr>Windows Host Test Cases</vt:lpstr>
      <vt:lpstr>Change Log</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Alobaidi Ruda A (Contractor)</cp:lastModifiedBy>
  <cp:revision/>
  <dcterms:created xsi:type="dcterms:W3CDTF">2016-01-27T20:29:26Z</dcterms:created>
  <dcterms:modified xsi:type="dcterms:W3CDTF">2022-08-24T16:21:17Z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