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1AC67A61-EDA1-4936-9063-EDC8C97FB106}"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Gen Test Cases" sheetId="13" r:id="rId4"/>
    <sheet name="HVP Application" sheetId="15" r:id="rId5"/>
    <sheet name="Change Log" sheetId="11" r:id="rId6"/>
    <sheet name="Issue Code Table" sheetId="14" r:id="rId7"/>
  </sheets>
  <definedNames>
    <definedName name="_xlnm._FilterDatabase" localSheetId="3" hidden="1">'Gen Test Cases'!$A$2:$AQ$35</definedName>
    <definedName name="_xlnm._FilterDatabase" localSheetId="4" hidden="1">'HVP Application'!$A$2:$AA$12</definedName>
    <definedName name="_xlnm.Print_Area" localSheetId="5">'Change Log'!$A$1:$D$13</definedName>
    <definedName name="_xlnm.Print_Area" localSheetId="0">Dashboard!$A$1:$C$44</definedName>
    <definedName name="_xlnm.Print_Area" localSheetId="4">'HVP Application'!$A$1:$K$12</definedName>
    <definedName name="_xlnm.Print_Area" localSheetId="2">Instructions!$A$1:$N$44</definedName>
    <definedName name="_xlnm.Print_Area" localSheetId="1">Results!$A$1:$P$7</definedName>
    <definedName name="_xlnm.Print_Titles" localSheetId="4">'HVP Application'!$2:$2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8" l="1"/>
  <c r="E32" i="8"/>
  <c r="D32" i="8"/>
  <c r="C32" i="8"/>
  <c r="M32" i="8"/>
  <c r="O32" i="8"/>
  <c r="O13" i="8"/>
  <c r="M13" i="8"/>
  <c r="N13" i="8" s="1"/>
  <c r="E13" i="8"/>
  <c r="D13" i="8"/>
  <c r="C13" i="8"/>
  <c r="B13" i="8"/>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 i="13"/>
  <c r="AA4" i="15"/>
  <c r="AA5" i="15"/>
  <c r="AA6" i="15"/>
  <c r="AA7" i="15"/>
  <c r="AA8" i="15"/>
  <c r="AA9" i="15"/>
  <c r="AA10" i="15"/>
  <c r="AA11" i="15"/>
  <c r="AA12" i="15"/>
  <c r="AA3" i="15"/>
  <c r="K41" i="8"/>
  <c r="K40" i="8"/>
  <c r="K37" i="8"/>
  <c r="K36" i="8"/>
  <c r="K22" i="8"/>
  <c r="K21" i="8"/>
  <c r="K17" i="8"/>
  <c r="K18" i="8"/>
  <c r="N32" i="8" l="1"/>
  <c r="F32" i="8"/>
  <c r="E18" i="8"/>
  <c r="F17" i="8"/>
  <c r="F22" i="8"/>
  <c r="F42" i="8"/>
  <c r="C19" i="8"/>
  <c r="E17" i="8"/>
  <c r="F40" i="8"/>
  <c r="E22" i="8"/>
  <c r="D41" i="8"/>
  <c r="I41" i="8" s="1"/>
  <c r="E20" i="8"/>
  <c r="C43" i="8"/>
  <c r="F23" i="8"/>
  <c r="D18" i="8"/>
  <c r="I18" i="8" s="1"/>
  <c r="C40" i="8"/>
  <c r="E23" i="8"/>
  <c r="E38" i="8"/>
  <c r="D43" i="8"/>
  <c r="I43" i="8" s="1"/>
  <c r="F13" i="8"/>
  <c r="J36" i="8"/>
  <c r="J17" i="8"/>
  <c r="J40" i="8"/>
  <c r="F43" i="8"/>
  <c r="F36" i="8"/>
  <c r="D23" i="8"/>
  <c r="I23" i="8" s="1"/>
  <c r="D20" i="8"/>
  <c r="I20" i="8" s="1"/>
  <c r="D22" i="8"/>
  <c r="I22" i="8" s="1"/>
  <c r="C41" i="8"/>
  <c r="C42" i="8"/>
  <c r="H42" i="8" s="1"/>
  <c r="C37" i="8"/>
  <c r="D17" i="8"/>
  <c r="I17" i="8" s="1"/>
  <c r="J21" i="8"/>
  <c r="F24" i="8"/>
  <c r="C23" i="8"/>
  <c r="H23" i="8" s="1"/>
  <c r="F21" i="8"/>
  <c r="D21" i="8"/>
  <c r="I21" i="8" s="1"/>
  <c r="E40" i="8"/>
  <c r="C17" i="8"/>
  <c r="H17" i="8" s="1"/>
  <c r="F38" i="8"/>
  <c r="E42" i="8"/>
  <c r="F37" i="8"/>
  <c r="F20" i="8"/>
  <c r="E36" i="8"/>
  <c r="E19" i="8"/>
  <c r="F19" i="8"/>
  <c r="H19" i="8" s="1"/>
  <c r="E37" i="8"/>
  <c r="D19" i="8"/>
  <c r="I19" i="8" s="1"/>
  <c r="D36" i="8"/>
  <c r="I36" i="8" s="1"/>
  <c r="C38" i="8"/>
  <c r="H38" i="8" s="1"/>
  <c r="D39" i="8"/>
  <c r="I39" i="8" s="1"/>
  <c r="C36" i="8"/>
  <c r="H36" i="8" s="1"/>
  <c r="C39" i="8"/>
  <c r="C20" i="8"/>
  <c r="H20" i="8" s="1"/>
  <c r="E39" i="8"/>
  <c r="D24" i="8"/>
  <c r="I24" i="8" s="1"/>
  <c r="C22" i="8"/>
  <c r="H22" i="8" s="1"/>
  <c r="E41" i="8"/>
  <c r="C18" i="8"/>
  <c r="F18" i="8"/>
  <c r="D38" i="8"/>
  <c r="I38" i="8" s="1"/>
  <c r="C24" i="8"/>
  <c r="H24" i="8" s="1"/>
  <c r="C21" i="8"/>
  <c r="H21" i="8" s="1"/>
  <c r="D42" i="8"/>
  <c r="I42" i="8" s="1"/>
  <c r="D40" i="8"/>
  <c r="I40" i="8" s="1"/>
  <c r="E24" i="8"/>
  <c r="F39" i="8"/>
  <c r="D37" i="8"/>
  <c r="I37" i="8" s="1"/>
  <c r="E21" i="8"/>
  <c r="E43" i="8"/>
  <c r="F41" i="8"/>
  <c r="H40" i="8" l="1"/>
  <c r="H43" i="8"/>
  <c r="H18" i="8"/>
  <c r="D25" i="8" s="1"/>
  <c r="G13" i="8" s="1"/>
  <c r="H37" i="8"/>
  <c r="H39" i="8"/>
  <c r="H41" i="8"/>
  <c r="D44" i="8" l="1"/>
  <c r="G32" i="8" s="1"/>
</calcChain>
</file>

<file path=xl/sharedStrings.xml><?xml version="1.0" encoding="utf-8"?>
<sst xmlns="http://schemas.openxmlformats.org/spreadsheetml/2006/main" count="1728" uniqueCount="1468">
  <si>
    <t>Internal Revenue Service</t>
  </si>
  <si>
    <t>Office of Safeguards</t>
  </si>
  <si>
    <t xml:space="preserve"> ▪ SCSEM Subject: Printing</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</si>
  <si>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</si>
  <si>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</si>
  <si>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</si>
  <si>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</si>
  <si>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</si>
  <si>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</si>
  <si>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</si>
  <si>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</si>
  <si>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</si>
  <si>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</si>
  <si>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</si>
  <si>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</si>
  <si>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</si>
  <si>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</si>
  <si>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</si>
  <si>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</si>
  <si>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</si>
  <si>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</si>
  <si>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</si>
  <si>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</si>
  <si>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</si>
  <si>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</si>
  <si>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</si>
  <si>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</si>
  <si>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</si>
  <si>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</si>
  <si>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</si>
  <si>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</si>
  <si>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</si>
  <si>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</si>
  <si>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</si>
  <si>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</si>
  <si>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</si>
  <si>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</si>
  <si>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</si>
  <si>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General Test Cases</t>
  </si>
  <si>
    <t xml:space="preserve">       Use this box if General Test Cases SCSEM tests were conducted.</t>
  </si>
  <si>
    <t>This table calculates all tests in the Gen Test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</si>
  <si>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</si>
  <si>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</si>
  <si>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</si>
  <si>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</si>
  <si>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</si>
  <si>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</si>
  <si>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</si>
  <si>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</si>
  <si>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</si>
  <si>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</si>
  <si>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</si>
  <si>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</si>
  <si>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</si>
  <si>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</si>
  <si>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</si>
  <si>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</si>
  <si>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</si>
  <si>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</si>
  <si>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</si>
  <si>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</si>
  <si>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</si>
  <si>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</si>
  <si>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High Volume Printer Application</t>
  </si>
  <si>
    <t xml:space="preserve">       Use this box if HVP SCSEM tests were conducted.</t>
  </si>
  <si>
    <t>This table calculates all tests in the Gen Test Cases + HVP Application tabs.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</si>
  <si>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</si>
  <si>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</si>
  <si>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</si>
  <si>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</si>
  <si>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</si>
  <si>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</si>
  <si>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</si>
  <si>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</si>
  <si>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</si>
  <si>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</si>
  <si>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</si>
  <si>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</si>
  <si>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</si>
  <si>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</si>
  <si>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</si>
  <si>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</si>
  <si>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</si>
  <si>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</si>
  <si>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</si>
  <si>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</si>
  <si>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</si>
  <si>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</si>
  <si>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</si>
  <si>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</si>
  <si>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</si>
  <si>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</si>
  <si>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</si>
  <si>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</si>
  <si>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</si>
  <si>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</si>
  <si>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</si>
  <si>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</si>
  <si>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</si>
  <si>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</si>
  <si>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</si>
  <si>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</si>
  <si>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</si>
  <si>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</si>
  <si>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</si>
  <si>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</si>
  <si>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</si>
  <si>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</si>
  <si>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</si>
  <si>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</si>
  <si>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</si>
  <si>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</si>
  <si>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</si>
  <si>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</si>
  <si>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</si>
  <si>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</si>
  <si>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</si>
  <si>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</si>
  <si>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GENPRNT-01</t>
  </si>
  <si>
    <t>SA-22</t>
  </si>
  <si>
    <t>Unsupported System Components</t>
  </si>
  <si>
    <t>Test (Manual)</t>
  </si>
  <si>
    <t>Verify that system maintenance is in place and the printer is supported by the vendor. 
Support is defined by active support by the vendor in the form of code and/or security patch release.  If release is under "extended support", then verification of purchased extended support must be provided.</t>
  </si>
  <si>
    <t>Interview the SA (System Administrator) to determine if maintenance is readily available for the printer and the operating system version is a supported release. Refer to the vendors support website to verify that support for it has not expired.
Compare results with the vendors support website to verify that support has not expired.
Note: Vendor support must include security updates or hot fixes that address any new security vulnerabilities.</t>
  </si>
  <si>
    <t>The operating system is a supported release and is still actively supported by the vendor with the latest security patches.
If the operating system is not a supported release, then this is a finding.</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</si>
  <si>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</si>
  <si>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</si>
  <si>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</si>
  <si>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GENPRNT-02</t>
  </si>
  <si>
    <t>SI-2</t>
  </si>
  <si>
    <t>Flaw Remediation</t>
  </si>
  <si>
    <t>Examine</t>
  </si>
  <si>
    <t>Verify that system patch levels are up-to-date to address new vulnerabilities.</t>
  </si>
  <si>
    <t>Refer to the vendors support website and cross reference the latest security patch update with the systems current patch level.  Check to ensure that known vulnerabilities (i.e., Heartbleed)  have been remediated.
Note: This test requires the tester to research the current vendor supplied patch level. All critical patches must be applied.</t>
  </si>
  <si>
    <t>The latest security patches are installed.</t>
  </si>
  <si>
    <t>Significant</t>
  </si>
  <si>
    <t>HSI2
HSI27</t>
  </si>
  <si>
    <t>HSI2: System patch level is insufficient
HSI27: Critical security patches have not been applied</t>
  </si>
  <si>
    <t>GENPRNT-03</t>
  </si>
  <si>
    <t>RA-5</t>
  </si>
  <si>
    <t>Vulnerability Scanning</t>
  </si>
  <si>
    <t>Network and system vulnerability scanning is performed on a monthly basis to identify vulnerabilities.</t>
  </si>
  <si>
    <t>1. Interview the SA to determine the frequency for automated vulnerability scanning of the device.
2. Examine procedures to determine the process for analyzing vulnerability scan reports and results from security control assessments.
3. Examine procedures to determine the process for reporting vulnerabilities to designated personnel in the agency.
4. Examine the procedures for remediating vulnerabilities in accordance with an agency acceptance of risk.</t>
  </si>
  <si>
    <t>HRA2
HRA3
HRA4
HRA6</t>
  </si>
  <si>
    <t>HRA2: Vulnerability assessments are not performed
HRA3: Vulnerability assessments do not generate corrective action plans
HRA4: Vulnerability assessments are performed but not quarterly
HRA6: Scope of vulnerability scanning is not sufficient</t>
  </si>
  <si>
    <t>GENPRNT-04</t>
  </si>
  <si>
    <t>CM-7</t>
  </si>
  <si>
    <t>Least Functionality</t>
  </si>
  <si>
    <t>TCP/IP and HTTPS are the only network protocol enabled on the printer.  All other network protocols are disabled.</t>
  </si>
  <si>
    <t>Examine the printer configuration utility and identify protocols which are enabled and disabled.
Note: These protocols may be
enabled temporarily if needed to upgrade firmware or configure the device, but they must be
disabled immediately when this activity is completed.</t>
  </si>
  <si>
    <t>All protocols that are not needed are disabled, except for secure protocols (e.g. TCP/IP, and HTTPS).  All other services such as DHCP, SMTP, UPnP, RSH, SNMP, and BOOTP are disabled. If there is a need for the protocol, ensure a business justification has been created.  Record the protocols enabled and disabled in the Actual Results.  
Examples of additional protocol/Internet protocol not acceptable for use are
IPX/SPX, AppleTalk, DLC/LLC, NetBIOS/ NetBEUI, NetBIOS/IP, FTP, telnet, HTTP, UPnP, RSH, and SMTP.</t>
  </si>
  <si>
    <t>HCM10</t>
  </si>
  <si>
    <t>HCM10: System has unneeded functionality installed</t>
  </si>
  <si>
    <t>GENPRNT-05</t>
  </si>
  <si>
    <t>Interview / Examine</t>
  </si>
  <si>
    <t>The printer is assigned a static IP address.</t>
  </si>
  <si>
    <t>Interview the SA and verify how the agency assigns IP addresses the printer. Examine the printer configuration utility and verify that it is assigned a static IP address.
The printer may be configured to obtain an IP address from a DHCP server. However, the DHCP server must reserve a dedicated IP address for the printer and the address can never be allocated to another device.</t>
  </si>
  <si>
    <t>The printer is assigned a static IP address.
If DHCP is in use, the Administrator must demonstrate that the DHCP server reserves a dedicated IP address for the printer.</t>
  </si>
  <si>
    <t>Moderate</t>
  </si>
  <si>
    <t>HCM26</t>
  </si>
  <si>
    <t>HCM26: Static IP addresses are not used when needed</t>
  </si>
  <si>
    <t>GENPRNT-06</t>
  </si>
  <si>
    <t>IA-5</t>
  </si>
  <si>
    <t>Authenticator Management</t>
  </si>
  <si>
    <t>Default passwords and SNMP community strings of management services have been replaced with complex passwords that meet Publication 1075 requirements.</t>
  </si>
  <si>
    <t>Interview the SA and verify that the default passwords and SNMP community strings of all management services have been replaced with complex passwords.</t>
  </si>
  <si>
    <t>The default passwords and SNMP community strings of all management services have been replaced with complex passwords compliant with Publication 1075 requirements or stronger.</t>
  </si>
  <si>
    <t>HPW17</t>
  </si>
  <si>
    <t>HPW17: Default passwords have not been changed</t>
  </si>
  <si>
    <t>GENPRNT-07</t>
  </si>
  <si>
    <t>Ensure all password parameters meet IRS Publication 1075 requirements (e.g., password complexity, aging, history, etc.)</t>
  </si>
  <si>
    <t>Verify that the systems password parameters (authentication server or local accounts) meet the following requirements:
a) Minimum password length of 14 characters
b) Passwords must contain at least one number or special character, and a combination of at least one lower and uppercase letter.
c) Maximum password age of 90 days for privileged user and for standard user accounts.
d) Minimum password age of 1 days
e) Password history for the previous 24 passwords</t>
  </si>
  <si>
    <t>Password requirements meet all IRS Publication 1075 requirements listed in the test procedure.</t>
  </si>
  <si>
    <r>
      <rPr>
        <b/>
        <sz val="10"/>
        <rFont val="Arial"/>
        <family val="2"/>
      </rPr>
      <t xml:space="preserve">Note: </t>
    </r>
    <r>
      <rPr>
        <sz val="10"/>
        <rFont val="Arial"/>
        <family val="2"/>
      </rPr>
      <t>Identify in the test results if Active Directory controls password parameters.</t>
    </r>
  </si>
  <si>
    <t>HPW2
HPW3
HPW4
HPW6
HPW12
HPW19</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</si>
  <si>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t>
  </si>
  <si>
    <t>GENPRNT-08</t>
  </si>
  <si>
    <t>AC-3</t>
  </si>
  <si>
    <t>Access Enforcement</t>
  </si>
  <si>
    <t>The printer is configured to prevent non-printer administrators from altering the global configuration of the device.</t>
  </si>
  <si>
    <t>Examine the printer configuration utility and verify that the device is configured to prevent non-printer administrators from altering the global configuration of the device.</t>
  </si>
  <si>
    <t>The device is configured to prevent non-printer administrators from altering the global configuration of the device.</t>
  </si>
  <si>
    <t>HCM8</t>
  </si>
  <si>
    <t>HCM8: The ability to make changes is not properly limited</t>
  </si>
  <si>
    <t>GENPRNT-09</t>
  </si>
  <si>
    <t>AC-5</t>
  </si>
  <si>
    <t>Separation of Duties</t>
  </si>
  <si>
    <t>Verify that the system enforces a separation of duties for sensitive administrator roles.
There is an effective segregation of duties between the administration functions and the auditing functions of the system.</t>
  </si>
  <si>
    <t>Interview the SA to identify the following:
- Personnel that review and clear audit logs.
- Personnel that perform non-audit administration such as create, modify, and delete access control rules; system user access management.</t>
  </si>
  <si>
    <t>Personnel who review and clear audit logs are separate from personnel that perform non-audit administration.</t>
  </si>
  <si>
    <t>HAC12</t>
  </si>
  <si>
    <t>HAC12: Separation of duties is not in place</t>
  </si>
  <si>
    <t>GENPRNT-10</t>
  </si>
  <si>
    <t>AC-17</t>
  </si>
  <si>
    <t>Remote Access</t>
  </si>
  <si>
    <t>The printer or device can only be managed from specific IP addresses or subnets (e.g., SA workstations).</t>
  </si>
  <si>
    <t>Examine the printer configuration utility and verify that the printer can only be managed by SA from specific IPs or subnets (SA workstations or printer spooler). 
Examine the list that restricts the protocol used for administrative access to specific IP addresses or subnets.  
If the device lacks this functionality an ACL in a router, firewall or switch can be accepted as a compensating control to restrict the access.</t>
  </si>
  <si>
    <t>Management of the printer can only be performed using authorized IP addresses or subnets  associated with SA staff.</t>
  </si>
  <si>
    <t>HAC43</t>
  </si>
  <si>
    <t>HAC43: Management sessions are not properly restricted by ACL</t>
  </si>
  <si>
    <t>GENPRNT-11</t>
  </si>
  <si>
    <t xml:space="preserve">Print spoolers are  not configured to restrict access to authorized users and restrict users to managing their own individual jobs. </t>
  </si>
  <si>
    <t>If a print spooler is not in use, the results of this test should be N/A. 
Interview the SA and verify how the agency assigns restricts jobs on the printer.  Examine the printer configuration utility and verify that it is configured to restrict jobs to only print spoolers, not directly from users.
Access is restricting by IP, to those of the print spoolers and SAs. If supported, IP restriction is accomplished on the device or if not supported, by placing the device behind a firewall, switch or router with an appropriate discretionary access control list.</t>
  </si>
  <si>
    <t>The printer is configured to restrict jobs to those only from print spoolers by restricting access, by IP, to those of the print spoolers. If supported, IP restriction is accomplished on the device.
If a print spooler is not in use, the results of this test should be N/A.</t>
  </si>
  <si>
    <t>HAC50</t>
  </si>
  <si>
    <t>HAC50: Print spoolers do not adequately restrict jobs</t>
  </si>
  <si>
    <t>GENPRNT-12</t>
  </si>
  <si>
    <t>AU-2</t>
  </si>
  <si>
    <t>Auditable Events</t>
  </si>
  <si>
    <t>The printer and/or its print spoolers have auditing enabled compliant with Publication 1075, Exhibit 9.</t>
  </si>
  <si>
    <t>1. Examine the printer configuration utility and verify that auditing is enabled. If a print spooler exists, auditing capabilities must be enabled on it.
2. At a minimum, the following events should be captured in the audit log:
- Administration
- Configuration changes
- User submitted jobs including: username, job type (fax, copy, print etc.)
If a print spooler is implemented, the reviewer should leverage the audit capability of the print servers when executing this test.</t>
  </si>
  <si>
    <t>1. The devices and/or their spoolers do have auditing enabled.
If spoolers are not used, the test results should only include the printers auditing capabilities.
2. The audit log is capturing security relevant events in accordance with Publication 1075 Exhibit 9, and at a minimum user, key operator and admin codes and passwords, enabled features and services.</t>
  </si>
  <si>
    <t>HAU2
HAU17
HAU21
HAU6</t>
  </si>
  <si>
    <t>HAU2: No auditing is being performed on the system
HAU17: Audit logs do not capture sufficient auditable events
HAU21: System does not audit all attempts to gain access
HAU6: System does not audit changes to access control settings</t>
  </si>
  <si>
    <t>GENPRNT-13</t>
  </si>
  <si>
    <t>AU-3</t>
  </si>
  <si>
    <t>Content of Audit Records</t>
  </si>
  <si>
    <t>Audit log content recorded is compliant with Publication 1075, Exhibit 9.</t>
  </si>
  <si>
    <t xml:space="preserve">Examine the device and print spooler audit log to verify audit log content is in accordance with Publication 1075 Exhibit 9.  At a minimum, the following log content should be captured in the audit log:
- User
- Key operator
- Admin codes and passwords
- Enabled features and services. 
- Date &amp; Time.
Auditing should be fully enabled on the device.
</t>
  </si>
  <si>
    <t>The audit log is capturing security relevant events in accordance with Publication 1075 Exhibit 9, and at a minimum user, key operator and admin codes and passwords, enabled features and services. 
If spoolers are not used, the test results should only include the device auditing capabilities.</t>
  </si>
  <si>
    <t xml:space="preserve">HAU22
HAU12
</t>
  </si>
  <si>
    <t>HAU22: Content of audit records is not sufficient
HAU12: Audit records are not time stamped</t>
  </si>
  <si>
    <t>GENPRNT-14</t>
  </si>
  <si>
    <t>AU-6</t>
  </si>
  <si>
    <t>Audit Review, Analysis, and Reporting</t>
  </si>
  <si>
    <t>Verify that audits logs are collected and reviewed on a weekly basis for indications of unusual activity.</t>
  </si>
  <si>
    <t>Interview the SA to determine when the last audit logs were reviewed.  Audit logs must be reviewed weekly or more frequently at the discretion of the information system owner for indications of unusual activity related to potential unauthorized FTI access.    
Note: This function may be performed by a Security group or Audit group with responsibility for maintaining and analyzing system audit logs.  If this is the case interview a representative from that group.</t>
  </si>
  <si>
    <t>Audit trails and/or system logs are reviewed on a weekly basis for:
- Excessive logon attempt failures by single or multiple users
- Logons at unusual/non-duty hours
- Failed attempts to access restricted system or data files indicating a possible pattern of deliberate browsing
- Unusual or unauthorized activity by System Administrators
- Command-line activity by a user that should not have that capability
- System failures or errors
- Unusual or suspicious patterns of activity</t>
  </si>
  <si>
    <t>HAU3
HAU18</t>
  </si>
  <si>
    <t>HAU3: Audit logs are not being reviewed
HAU18: Audit logs are reviewed, but not per Pub 1075 requirements</t>
  </si>
  <si>
    <t>GENPRNT-15</t>
  </si>
  <si>
    <t>AU-11</t>
  </si>
  <si>
    <t>Audit Record Retention</t>
  </si>
  <si>
    <t>Verify that audit data is archived and maintained for a total of 7 years.</t>
  </si>
  <si>
    <t>Interview the SA to determine if audit data is captured, backed up, and maintained. IRS practice has been to retain archived audit logs/trails for the remainder of the year they were made plus six years for a total of 7 years.
Note: If the audit logs are migrated off the server, then have the SA explain the retention process to verify that those logs are retained per IRS requirements.</t>
  </si>
  <si>
    <t>Audit logs are retained for a minimum of 7 years.
If this system is less than 7 years old, then ensure audit logs have been retained since the system has been stood up.</t>
  </si>
  <si>
    <t>HAU7</t>
  </si>
  <si>
    <t>HAU7: Audit records are not retained per Pub 1075</t>
  </si>
  <si>
    <t>GENPRNT-16</t>
  </si>
  <si>
    <t>Auditing of user access and fax log is enabled if fax from the network is enabled.</t>
  </si>
  <si>
    <t>Examine the device configuration utility and verify that auditing of user access and fax log is enabled if fax from the network is enabled.</t>
  </si>
  <si>
    <t>If fax from the network is enabled user access is logged and the fax log is enabled.</t>
  </si>
  <si>
    <t xml:space="preserve">HAU17
HAU21
</t>
  </si>
  <si>
    <t>HAU17: Audit logs do not capture sufficient auditable events
HAU21: System does not audit all attempts to gain access</t>
  </si>
  <si>
    <t>GENPRNT-17</t>
  </si>
  <si>
    <t>PE-5</t>
  </si>
  <si>
    <t>Access Control for Output Devices</t>
  </si>
  <si>
    <t>The printer has a mechanism to lock and prevent access to the hard disk.</t>
  </si>
  <si>
    <t>Examine the printer to verify that the device has a mechanism to lock and prevent access to the hard disk.
If the hard drive can be easily removed, the drive must be encrypted.
If the hard drive is physically locked to the machine, encryption is not required.
Note: For high volume printers ensure the hard disk on the print spooler is secure.</t>
  </si>
  <si>
    <t>The printer has a mechanism to lock and prevent access to the hard drive.
Encryption of the hard drive is not required but it must maintain physical security protections.
If the hard drive is not physically locked to the machine, the drive must be encrypted.</t>
  </si>
  <si>
    <r>
      <t>Note:</t>
    </r>
    <r>
      <rPr>
        <sz val="10"/>
        <rFont val="Arial"/>
        <family val="2"/>
      </rPr>
      <t xml:space="preserve"> If this test results in a finding, coordinate the results with the DES.</t>
    </r>
  </si>
  <si>
    <t>HPE1</t>
  </si>
  <si>
    <t>HPE1: Printer does not lock and prevent access to the hard drive</t>
  </si>
  <si>
    <t>GENPRNT-18</t>
  </si>
  <si>
    <t>SC-7</t>
  </si>
  <si>
    <t>Boundary Protection</t>
  </si>
  <si>
    <t>The firewall or router controlling network traffic to the printer enforces rules to block all ingress and egress traffic from the network perimeter to the printer.</t>
  </si>
  <si>
    <t>Interview the SA and verify how network devices control network traffic to the printer.  Examine network design documentation and verify that firewall or router rules are implemented to block all ingress and egress traffic from the network perimeter to the printer.
Results from this test should align with results from the Network Assessment, Firewall and Router/Switch SCSEMs.</t>
  </si>
  <si>
    <t>Network firewall, router or switch device rules are enforced to block all ingress and egress traffic from the network perimeter to the printer.</t>
  </si>
  <si>
    <r>
      <rPr>
        <b/>
        <sz val="10"/>
        <rFont val="Arial"/>
        <family val="2"/>
      </rPr>
      <t xml:space="preserve">Note: </t>
    </r>
    <r>
      <rPr>
        <sz val="10"/>
        <rFont val="Arial"/>
        <family val="2"/>
      </rPr>
      <t>This test may require additional coordination between the Pinter and network administrators.</t>
    </r>
  </si>
  <si>
    <t>HSC19</t>
  </si>
  <si>
    <t>HSC19: Network perimeter devices do not properly restrict traffic</t>
  </si>
  <si>
    <t>GENPRNT-19</t>
  </si>
  <si>
    <t>IA-3</t>
  </si>
  <si>
    <t>Device Identification and Authentication</t>
  </si>
  <si>
    <t>Checks to see if the information system identifies and authenticates specific devices before establishing a connection.</t>
  </si>
  <si>
    <t>Interview the SA to determine if specific hosts or devices have been determined to need to authenticate or identify themselves before a connection can be established.
If so, are these hosts required to identify/authenticate by IP address, MAC Address, or via a Radius server? 
Example: Some UNIX servers use /etc/host.allow and /etc/host.deny files. PAM authentication is also another method.</t>
  </si>
  <si>
    <t>Information systems that are required to authenticate or otherwise identify themselves are using IP, MAC, RADIUS, or other well know authentication and identification methods.</t>
  </si>
  <si>
    <t>HIA1</t>
  </si>
  <si>
    <t>HIA1: Adequate device identification and authentication is not employed</t>
  </si>
  <si>
    <t>GENPRNT-20</t>
  </si>
  <si>
    <t>Verify all unused wireless communications are disabled.</t>
  </si>
  <si>
    <t>Wireless communications are disabled if not in use.</t>
  </si>
  <si>
    <t>GENPRNT-21</t>
  </si>
  <si>
    <t>CM-6</t>
  </si>
  <si>
    <t>Configuration Settings</t>
  </si>
  <si>
    <t>The device maintains its configuration state (passwords, service settings etc) after a power down or reboot.</t>
  </si>
  <si>
    <t>Obtain a copy of the device administrator or user guide.  Interview the SA and review the device documentation to verify that the device will maintain its configuration state (passwords, service settings etc) after a power down or reboot.</t>
  </si>
  <si>
    <t>HCM30</t>
  </si>
  <si>
    <t>HCM30: System reset function leaves device in unsecure state</t>
  </si>
  <si>
    <t>GENPRNT-22</t>
  </si>
  <si>
    <t>Print services for a device or printer are restricted to Port 9100 and/or LPD (Port 515).
Where both Windows and non-Windows clients need services from the same device, both Port 9100 and LPD can be enabled simultaneously.</t>
  </si>
  <si>
    <t>Examine the device configuration utility and verify that the device print services are restricted to LPD or port 9100.
For Windows based systems using a print spooler, Port 9100 should be in use. UNIX, Linux, and Mainframe systems employ LPD (port 515). Where both Windows and non-Windows clients need services from the same device, both Port 9100 and LPD can be enabled simultaneously.</t>
  </si>
  <si>
    <t>Print services for a device are restricted to Port 9100 and/or LPD (Port 515). Where both Windows and non-Windows clients need services from the same device, both Port 9100 and LPD can be enabled simultaneously.</t>
  </si>
  <si>
    <t>HCM35</t>
  </si>
  <si>
    <t>HCM35: Services are not configured to use the default/standard ports</t>
  </si>
  <si>
    <t>GENPRNT-23</t>
  </si>
  <si>
    <t>PL-1</t>
  </si>
  <si>
    <t>Security Planning Policy and Procedures</t>
  </si>
  <si>
    <t>A security policy is in place for secure configuration and operation of the device.</t>
  </si>
  <si>
    <t>Examine the device security policy to verify it contains the following requirements:
- Acceptable use of device storage and retransmission of data
- Verification that devices are not being shared on networks of different classification levels
- Procedures for scrubbing or disposing of hard disks when devices are sent out for repair or disposal
- Defined protocols for the maintenance, disposal, and purging of classified devices to include their non-volatile memory and storage devices
- Defined protocols for acceptable key operator codes, administration passwords, user codes, which personnel can change them, how often, format and storage of codes, and passwords.</t>
  </si>
  <si>
    <t>There is a security policy that meets the expected requirements.</t>
  </si>
  <si>
    <t>Limited</t>
  </si>
  <si>
    <t>HMT16
HMT18</t>
  </si>
  <si>
    <t>HMT16: Documentation does not exist
HMT18: Documentation exists but is not sufficient</t>
  </si>
  <si>
    <t>GENPRNT-24</t>
  </si>
  <si>
    <t>SC-4</t>
  </si>
  <si>
    <t xml:space="preserve">Information in Shared System Resources
 </t>
  </si>
  <si>
    <t>The device is configured to clear the local hard disk between jobs if scan to hard disk functionality is used. All stored files are erased on demand from the hard drive after the job is complete.</t>
  </si>
  <si>
    <t>Examine the device configuration utility and verify the device is configured to clear the local hard disk between jobs if "scan to hard disk" functionality is used.</t>
  </si>
  <si>
    <t>HSC10</t>
  </si>
  <si>
    <t>HSC10: FTI is not properly deleted / destroyed</t>
  </si>
  <si>
    <t>GENPRNT-25</t>
  </si>
  <si>
    <t>File shares have the appropriate discretionary access control list in place if scan to a file share is enabled.</t>
  </si>
  <si>
    <t>Examine the printer configuration utility and verify that file shares have the appropriate discretionary access control list in place if scan to a file share is enabled.</t>
  </si>
  <si>
    <t>If scanning to a file share is enabled, the file share has the appropriate discretionary access control list in place.</t>
  </si>
  <si>
    <t>HAC11</t>
  </si>
  <si>
    <t>HAC11: User access was not established with concept of least privilege</t>
  </si>
  <si>
    <t>GENPRNT-26</t>
  </si>
  <si>
    <t>If scan to SMTP (email) is enabled.  Ensure FTI is properly protected and secured when being transmitted.</t>
  </si>
  <si>
    <t>Examine the device configuration utility and verify that email transmissions containing FTI must be encrypted using the latest FIPS validated mechanism.</t>
  </si>
  <si>
    <t>All FTI sent via e-mail is encrypted using the latest validated mechanism.  This would include either in the body of the message or as an attachment.
FTI is emailed only to an authorized recipient.</t>
  </si>
  <si>
    <r>
      <rPr>
        <b/>
        <sz val="10"/>
        <rFont val="Arial"/>
        <family val="2"/>
      </rPr>
      <t>Note-</t>
    </r>
    <r>
      <rPr>
        <sz val="10"/>
        <rFont val="Arial"/>
        <family val="2"/>
      </rPr>
      <t>CMVP stopped accepting FIPS 140-2 submissions for new validation certificates on 9/21/2021. However, many 140-2 certificates will be valid through 2026. Check the NIST website for further guidance.</t>
    </r>
  </si>
  <si>
    <t>HSC13</t>
  </si>
  <si>
    <t>HSC13: FTI is transmitted incorrectly using an device</t>
  </si>
  <si>
    <t>GENPRNT-27</t>
  </si>
  <si>
    <t>SC-8</t>
  </si>
  <si>
    <t>Transmission Integrity and Confidentiality</t>
  </si>
  <si>
    <t>Ensure management access to the device is secured using Federal Information Processing Standard (FIPS) validated encryption.</t>
  </si>
  <si>
    <t>Examine configuration settings to verify HTTPS is used for connections to the device's embedded web server.
Note: Data must be encrypted using TLS 1.2 or above with the latest FIPS validated encryption / hashing algorithms.</t>
  </si>
  <si>
    <t>HTTPS is used for connection to an embedded web server that provides web-based administration of the configuration through a browser.</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</si>
  <si>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</si>
  <si>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HSC42</t>
  </si>
  <si>
    <t>HSC42: Encryption capabilities do not meet the latest FIPS 140 requirements</t>
  </si>
  <si>
    <t>GENPRNT-28</t>
  </si>
  <si>
    <t>IA-2</t>
  </si>
  <si>
    <t>Identification and Authentication (Organizational Users)</t>
  </si>
  <si>
    <t>Examine / Test</t>
  </si>
  <si>
    <t>The device's web-based administration capability requires unique user identification and authentication.</t>
  </si>
  <si>
    <t>Examine configuration settings to verify a user name and password is required to access the web-based administration utility.
Attempt to access the utility using a null password field.</t>
  </si>
  <si>
    <t>The utility requires a user name and password for access.
User names and passwords are not shared amongst multiple users.</t>
  </si>
  <si>
    <t>HAC21
HAC29</t>
  </si>
  <si>
    <t>HAC21: Agency shares administrative account inappropriately
HAC29: Access to system functionality without identification and authentication</t>
  </si>
  <si>
    <t>GENPRNT-29</t>
  </si>
  <si>
    <t>IA-6</t>
  </si>
  <si>
    <t>Authenticator Feedback</t>
  </si>
  <si>
    <t>Clear-text representation of passwords is suppressed when entered at the login screen.</t>
  </si>
  <si>
    <t>Test the user authentication screen to the web-based utility and ensure the display output obscures the password characters when entered.</t>
  </si>
  <si>
    <t>The password is replaced by another character (i.e., asterisk) when entered on the web-based utility login screen.</t>
  </si>
  <si>
    <t>HPW8</t>
  </si>
  <si>
    <t>HPW8: Passwords are displayed on screen when entered</t>
  </si>
  <si>
    <t>GENPRNT-30</t>
  </si>
  <si>
    <t>AC-7</t>
  </si>
  <si>
    <t>Unsuccessful Login Attempts</t>
  </si>
  <si>
    <t>The device's web-based administration capability provides an account lockout feature.</t>
  </si>
  <si>
    <r>
      <t xml:space="preserve">Examine configuration settings to verify the account lockout feature is configured to lock accounts after three consecutive invalid login attempts.
</t>
    </r>
    <r>
      <rPr>
        <i/>
        <sz val="10"/>
        <color indexed="8"/>
        <rFont val="Arial"/>
        <family val="2"/>
      </rPr>
      <t>The test results may rely on Active Directory.</t>
    </r>
  </si>
  <si>
    <t>The web-based utility is configured to lock accounts after three consecutive invalid login attempts</t>
  </si>
  <si>
    <t>HAC15</t>
  </si>
  <si>
    <t>HAC15: User accounts not locked out after 3 unsuccessful login attempts</t>
  </si>
  <si>
    <t>GENPRNT-31</t>
  </si>
  <si>
    <t>AC-12</t>
  </si>
  <si>
    <t>Session Termination</t>
  </si>
  <si>
    <t>The device's web-based administration capability provides an account inactivity logout feature.</t>
  </si>
  <si>
    <t>Examine configuration settings to verify the automatic logouts occur after 30 minutes of inactivity.</t>
  </si>
  <si>
    <t>The web-based utility automatically logs a user out after 30 minutes of inactivity.</t>
  </si>
  <si>
    <t>HRM5</t>
  </si>
  <si>
    <t>HRM5: User sessions do not terminate after the Publication 1075 period of inactivity</t>
  </si>
  <si>
    <t>GENPRNT-32</t>
  </si>
  <si>
    <t>AC-11</t>
  </si>
  <si>
    <t>Device Lock</t>
  </si>
  <si>
    <t>The device software implements a locking mechanism to limit access to privileged device management functions to authorized administrators. 15 minute lock.</t>
  </si>
  <si>
    <t>Examine configuration settings on the device to verify the device is locked to prevent anyone from making configuration changes. 15 minute lock.</t>
  </si>
  <si>
    <t>The device's configuration control panel is locked preventing access to privileged management functions 15 minute lock.</t>
  </si>
  <si>
    <t>GENPRNT-33</t>
  </si>
  <si>
    <t>The device has a job retention function and documented procedures are in place for printing material containing FTI to ensure anyone aside from the user submitting a job does not have access to the printed documents.</t>
  </si>
  <si>
    <t>1. Examine the configuration settings to verify the following:
a. The device has documented job retention procedures.
b. The device is configured to require the user submitting a job to input an authentication credential (e.g. PIN, password)</t>
  </si>
  <si>
    <t>a. The device has a job retention function with a timeframe defined by the agency (preferably 24 hours or less). If a job is not printed within the timeframe, the data is erased from the hard drive.
b. The user is required to input a credential at the time of creating a fax or scan or retrieving a print job. The device will require the authentication credential at the control panel before it will perform the activity.  No other individuals other than the Administrator can access the job.</t>
  </si>
  <si>
    <t>HSC10
HAC29</t>
  </si>
  <si>
    <t>HSC10: FTI is not properly deleted / destroyed
HAC29: Access to system functionality without identification and authentication</t>
  </si>
  <si>
    <t>Do not edit below</t>
  </si>
  <si>
    <t>Info</t>
  </si>
  <si>
    <t>Test (Automated)</t>
  </si>
  <si>
    <t>Criticality Ratings</t>
  </si>
  <si>
    <t>CIS Benchmark #</t>
  </si>
  <si>
    <t>Issue Code Mapping</t>
  </si>
  <si>
    <r>
      <t xml:space="preserve">Issue Code Mapping (Select </t>
    </r>
    <r>
      <rPr>
        <b/>
        <u/>
        <sz val="10"/>
        <rFont val="Arial"/>
        <family val="2"/>
      </rPr>
      <t>one</t>
    </r>
    <r>
      <rPr>
        <b/>
        <sz val="10"/>
        <rFont val="Arial"/>
        <family val="2"/>
      </rPr>
      <t xml:space="preserve"> to enter in column N)</t>
    </r>
  </si>
  <si>
    <t>HVPAPP-01</t>
  </si>
  <si>
    <t>Interview</t>
  </si>
  <si>
    <t>COTS/
Custom</t>
  </si>
  <si>
    <t>Application Maintenance is in Place
Applications are updated in a timely manner to protect against known vulnerabilities (AS 3.13)</t>
  </si>
  <si>
    <t>1. Interview the application administrator to determine if maintenance is readily available for the application and if the application is under vendor support to address security flaws identified in the application.
2. Determine whether vendor supplied updates have been implemented.
Note: The vendor maintenance aspect of this test does not apply to custom developed applications supported by agency personnel. This test requires the tester to research the current vendor supplied patch level.</t>
  </si>
  <si>
    <t>1. The application is currently under support (either through vendor support for COTS product, or in-house agency maintenance team), and maintenance is available to address any security flaws discovered in the application.
2. The application is current with vendor supplied updates.</t>
  </si>
  <si>
    <t>HSA10</t>
  </si>
  <si>
    <t>HSA10: The internally hosted software's major release is no longer supported by the vendor</t>
  </si>
  <si>
    <t>HVPAPP-02</t>
  </si>
  <si>
    <t>Test
Examine</t>
  </si>
  <si>
    <t>The application provides the ability to manually log off of the application.
The application automatically logs off the user's account (AS 2.3.2)</t>
  </si>
  <si>
    <t>1. Test the application by logging in as a user and attempt to manually log out. If this option is not available, ask the Application Administrator to explain how this function is performed.</t>
  </si>
  <si>
    <t>1.  The application provides the ability for a user to manually initiate a log out and the log out feature is reasonably accessible to the user.
Note: Reasonable accessibility is defined as the user having a hyperlink or button which they can click to manually log off.  It is also acceptable if the application automatically logs a user off after the closing of the application or web browser.  If single sign on is utilized this is N/A.</t>
  </si>
  <si>
    <t>HAC44</t>
  </si>
  <si>
    <t>HAC44: System does not have a manual log off feature</t>
  </si>
  <si>
    <t>HVPAPP-03</t>
  </si>
  <si>
    <t>Examine
Test</t>
  </si>
  <si>
    <t>The Application Does Not Contain Duplicate Accounts
Application users are appropriately identified and authenticated (AS 2.2) Identification and authentication is unique to each user (AS 2.2)</t>
  </si>
  <si>
    <t>1. Examine the list of application user accounts.</t>
  </si>
  <si>
    <t>1. All application user accounts are unique, there are no duplicate user accounts.</t>
  </si>
  <si>
    <t>Note: The results should specify the duplicates by name, unless they are too numerous to document, in which case a numerical count of the IDs is more appropriate.</t>
  </si>
  <si>
    <t>HAC20</t>
  </si>
  <si>
    <t>HAC20: Agency duplicates usernames</t>
  </si>
  <si>
    <t>HVPAPP-04</t>
  </si>
  <si>
    <t>Test</t>
  </si>
  <si>
    <t>The Application Requires authentication and Does Not Allow Blank Passwords
Security policies and procedures appropriately address ID and password management (AS 2.3)</t>
  </si>
  <si>
    <t>1. Interview the administrator to identify whether identification and authorization are required, and whether or not users can have null or blank passwords.</t>
  </si>
  <si>
    <t>1. All users must have passwords.</t>
  </si>
  <si>
    <t>HPW1</t>
  </si>
  <si>
    <t>HPW1: No password is required to access an FTI system</t>
  </si>
  <si>
    <t>HVPAPP-05</t>
  </si>
  <si>
    <t>Built-In Accounts Are Removed
Security policies and procedures appropriately address ID and password management (AS 2.3)</t>
  </si>
  <si>
    <t>1. Examine the list of application user accounts to identify any default built-in accounts (e.g., accounts with vendor names such as Oracle or Tivoli).
Note: Built-in accounts are those that are added as part of the installation of the application software. These accounts exist for many common commercial off-the-shelf (COTS) or open source components of enterprise applications (e.g., OS, web browser or database software).</t>
  </si>
  <si>
    <t>1. All default built-in accounts have been removed from the application or disabled if they cannot be removed.</t>
  </si>
  <si>
    <t>HAC27</t>
  </si>
  <si>
    <t>HAC27: Default accounts have not been disabled or renamed</t>
  </si>
  <si>
    <t>HVPAPP-06</t>
  </si>
  <si>
    <t>Default Passwords Have Been Changed
Security policies and procedures appropriately address ID and password management (AS 2.3)</t>
  </si>
  <si>
    <t>1. Test the application by attempting to authenticate with the published default password for any existing built-in account noted in Test ID #38, if such a default password exists.
Note: This test will require the reviewer to research ahead of time built-in accounts and default passwords for the application used by the agency, which will be identified during the PSE.</t>
  </si>
  <si>
    <t>1. All application default passwords have been changed from their default values.</t>
  </si>
  <si>
    <t>HVPAPP-07</t>
  </si>
  <si>
    <t>Clear Text Passwords are Not Displayed During Login
Security policies and procedures appropriately address ID and password management (AS 2.3)</t>
  </si>
  <si>
    <t>1. Test the application by attempting to authenticate. Observe the screen output during password entry.</t>
  </si>
  <si>
    <t>1. The password is not displayed in clear text, it is blotted by characters, i.e., asterisks.</t>
  </si>
  <si>
    <t>HVPAPP-08</t>
  </si>
  <si>
    <t>SC-13</t>
  </si>
  <si>
    <t>Cryptographic Protection</t>
  </si>
  <si>
    <t>The Application Uses FIPS Validated Encryption.</t>
  </si>
  <si>
    <t>1. Interview the application administrator to Identify all application features that require cryptography.  
2. Verify the application is using FIPS validated cryptographic modules for transmission of FTI.
The National Institute of Standards and Technology's (NIST) Vendor List is  located at: http://csrc.nist.gov/cryptval/</t>
  </si>
  <si>
    <t>1. All cryptographic functions used by the application use FIPS validated modules for transmission of FTI.</t>
  </si>
  <si>
    <r>
      <t>Note-</t>
    </r>
    <r>
      <rPr>
        <sz val="10"/>
        <rFont val="Arial"/>
        <family val="2"/>
      </rPr>
      <t>CMVP stopped accepting FIPS 140-2 submissions for new validation certificates on 9/21/2021. However, many 140-2 certificates will be valid through 2026. Check the NIST website for further guidance.</t>
    </r>
  </si>
  <si>
    <t>HVPAPP-09</t>
  </si>
  <si>
    <t>Stored Passwords are Encrypted</t>
  </si>
  <si>
    <t>1. Examine the configuration of the application software to determine if encryption settings have been activated to encrypt user IDs and passwords that are stored by the application.</t>
  </si>
  <si>
    <t>1. User IDs and passwords stored by the application are encrypted using a FIPS validated encryption mechanism.</t>
  </si>
  <si>
    <t>HVPAPP-10</t>
  </si>
  <si>
    <t>Network connections are terminated at the end of a session or due to inactivity.</t>
  </si>
  <si>
    <t>Interview application representative to identify the length of time a user can be idle before the application will time out and terminate the session and require reauthentication.</t>
  </si>
  <si>
    <t>The application times out and terminates a connection after a period of 30 minutes of inactivity or at the end of a session.</t>
  </si>
  <si>
    <t>Change Log</t>
  </si>
  <si>
    <t>Version</t>
  </si>
  <si>
    <t>Date</t>
  </si>
  <si>
    <t>Description of Changes</t>
  </si>
  <si>
    <t>Author</t>
  </si>
  <si>
    <t>First Release</t>
  </si>
  <si>
    <t>IRS/Booz Allen</t>
  </si>
  <si>
    <t xml:space="preserve">Removed duplicative test cases, re-assigned issue codes and revised weighted risk formulas </t>
  </si>
  <si>
    <t>Booz Allen Hamilton</t>
  </si>
  <si>
    <t>Session terminations set to 30 minutes, account automated unlock set to 15 minutes, TLS requirements raised to TLS 1.2, Issue code changes</t>
  </si>
  <si>
    <t>Moved Risk Rating to column AA, deleted lagging spaces from HAC40 and HSA14 in IC Table</t>
  </si>
  <si>
    <t>Added HVP Application tab</t>
  </si>
  <si>
    <t>Updated issue code table</t>
  </si>
  <si>
    <t>Minor formula corrections.</t>
  </si>
  <si>
    <t>Internal Update</t>
  </si>
  <si>
    <t>Internal Update and Updated issue code table</t>
  </si>
  <si>
    <t>Removed HVP tab and MFD tab and consolidated applicable test cases into Gen Test Cases. Updated Print SCSEM based on DISA STIG v2 rel 14, Oct 2019, updated based on IRS Publication 1075 (November 2021) Internal updates and Issue Code Table updates</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</si>
  <si>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</si>
  <si>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</si>
  <si>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</si>
  <si>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</si>
  <si>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</si>
  <si>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</si>
  <si>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</si>
  <si>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</si>
  <si>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</si>
  <si>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</si>
  <si>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</si>
  <si>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</si>
  <si>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</si>
  <si>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</si>
  <si>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</si>
  <si>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</si>
  <si>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</si>
  <si>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</si>
  <si>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</si>
  <si>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</si>
  <si>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</si>
  <si>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</si>
  <si>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</si>
  <si>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</si>
  <si>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</si>
  <si>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</si>
  <si>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</si>
  <si>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</si>
  <si>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</si>
  <si>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</si>
  <si>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</si>
  <si>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</si>
  <si>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</si>
  <si>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</si>
  <si>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</si>
  <si>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</si>
  <si>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</si>
  <si>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</si>
  <si>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</si>
  <si>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</si>
  <si>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</si>
  <si>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</si>
  <si>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</si>
  <si>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</si>
  <si>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</si>
  <si>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</si>
  <si>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</si>
  <si>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</si>
  <si>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</si>
  <si>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</si>
  <si>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</si>
  <si>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</si>
  <si>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</si>
  <si>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</si>
  <si>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</si>
  <si>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</si>
  <si>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</si>
  <si>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</si>
  <si>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</si>
  <si>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</si>
  <si>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</si>
  <si>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</si>
  <si>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</si>
  <si>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</si>
  <si>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</si>
  <si>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</si>
  <si>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</si>
  <si>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</si>
  <si>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</si>
  <si>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</si>
  <si>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</si>
  <si>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</si>
  <si>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</si>
  <si>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</si>
  <si>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</si>
  <si>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</si>
  <si>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</si>
  <si>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</si>
  <si>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</si>
  <si>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</si>
  <si>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</si>
  <si>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</si>
  <si>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Management sessions are not properly restricted by ACL</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</si>
  <si>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</si>
  <si>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</si>
  <si>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</si>
  <si>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</si>
  <si>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</si>
  <si>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</si>
  <si>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</si>
  <si>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</si>
  <si>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</si>
  <si>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</si>
  <si>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</si>
  <si>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</si>
  <si>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</si>
  <si>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</si>
  <si>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</si>
  <si>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</si>
  <si>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</si>
  <si>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</si>
  <si>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</si>
  <si>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</si>
  <si>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</si>
  <si>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</si>
  <si>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</si>
  <si>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</si>
  <si>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</si>
  <si>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</si>
  <si>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</si>
  <si>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</si>
  <si>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</si>
  <si>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</si>
  <si>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</si>
  <si>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</si>
  <si>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</si>
  <si>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</si>
  <si>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</si>
  <si>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</si>
  <si>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</si>
  <si>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</si>
  <si>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</si>
  <si>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</si>
  <si>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</si>
  <si>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</si>
  <si>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</si>
  <si>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</si>
  <si>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</si>
  <si>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</si>
  <si>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</si>
  <si>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</si>
  <si>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</si>
  <si>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</si>
  <si>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</si>
  <si>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</si>
  <si>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</si>
  <si>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</si>
  <si>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</si>
  <si>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</si>
  <si>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</si>
  <si>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</si>
  <si>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</si>
  <si>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</si>
  <si>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</si>
  <si>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</si>
  <si>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</si>
  <si>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</si>
  <si>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</si>
  <si>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</si>
  <si>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</si>
  <si>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</si>
  <si>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</si>
  <si>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</si>
  <si>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</si>
  <si>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</si>
  <si>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</si>
  <si>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</si>
  <si>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</si>
  <si>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</si>
  <si>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</si>
  <si>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</si>
  <si>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</si>
  <si>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</si>
  <si>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</si>
  <si>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</si>
  <si>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</si>
  <si>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</si>
  <si>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</si>
  <si>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</si>
  <si>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</si>
  <si>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</si>
  <si>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</si>
  <si>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</si>
  <si>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</si>
  <si>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</si>
  <si>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</si>
  <si>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</si>
  <si>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</si>
  <si>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</si>
  <si>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</si>
  <si>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</si>
  <si>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</si>
  <si>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</si>
  <si>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</si>
  <si>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</si>
  <si>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</si>
  <si>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</si>
  <si>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</si>
  <si>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</si>
  <si>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</si>
  <si>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</si>
  <si>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</si>
  <si>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</si>
  <si>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</si>
  <si>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</si>
  <si>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</si>
  <si>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</si>
  <si>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</si>
  <si>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</si>
  <si>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</si>
  <si>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</si>
  <si>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</si>
  <si>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</si>
  <si>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</si>
  <si>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</si>
  <si>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</si>
  <si>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</si>
  <si>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</si>
  <si>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</si>
  <si>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</si>
  <si>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</si>
  <si>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</si>
  <si>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</si>
  <si>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</si>
  <si>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</si>
  <si>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</si>
  <si>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</si>
  <si>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</si>
  <si>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</si>
  <si>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</si>
  <si>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</si>
  <si>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</si>
  <si>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</si>
  <si>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</si>
  <si>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</si>
  <si>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</si>
  <si>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</si>
  <si>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</si>
  <si>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</si>
  <si>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</si>
  <si>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</si>
  <si>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</si>
  <si>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</si>
  <si>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</si>
  <si>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</si>
  <si>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</si>
  <si>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</si>
  <si>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</si>
  <si>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</si>
  <si>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</si>
  <si>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</si>
  <si>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</si>
  <si>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</si>
  <si>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</si>
  <si>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</si>
  <si>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</si>
  <si>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</si>
  <si>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</si>
  <si>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</si>
  <si>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</si>
  <si>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</si>
  <si>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</si>
  <si>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</si>
  <si>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</si>
  <si>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</si>
  <si>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</si>
  <si>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</si>
  <si>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</si>
  <si>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</si>
  <si>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</si>
  <si>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</si>
  <si>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</si>
  <si>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</si>
  <si>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</si>
  <si>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</si>
  <si>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</si>
  <si>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</si>
  <si>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</si>
  <si>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</si>
  <si>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</si>
  <si>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</si>
  <si>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</si>
  <si>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</si>
  <si>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</si>
  <si>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</si>
  <si>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</si>
  <si>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</si>
  <si>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</si>
  <si>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</si>
  <si>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</si>
  <si>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</si>
  <si>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</si>
  <si>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</si>
  <si>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</si>
  <si>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</si>
  <si>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</si>
  <si>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</si>
  <si>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</si>
  <si>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</si>
  <si>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</si>
  <si>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</si>
  <si>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</si>
  <si>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</si>
  <si>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</si>
  <si>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</si>
  <si>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</si>
  <si>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</si>
  <si>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</si>
  <si>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</si>
  <si>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</si>
  <si>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</si>
  <si>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</si>
  <si>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</si>
  <si>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</si>
  <si>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</si>
  <si>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</si>
  <si>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</si>
  <si>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</si>
  <si>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</si>
  <si>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</si>
  <si>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</si>
  <si>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</si>
  <si>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</si>
  <si>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</si>
  <si>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</si>
  <si>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</si>
  <si>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</si>
  <si>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</si>
  <si>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</si>
  <si>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</si>
  <si>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</si>
  <si>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</si>
  <si>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</si>
  <si>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</si>
  <si>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</si>
  <si>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</si>
  <si>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</si>
  <si>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</si>
  <si>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</si>
  <si>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</si>
  <si>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</si>
  <si>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</si>
  <si>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</si>
  <si>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</si>
  <si>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</si>
  <si>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</si>
  <si>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</si>
  <si>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</si>
  <si>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</si>
  <si>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</si>
  <si>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</si>
  <si>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</si>
  <si>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</si>
  <si>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</si>
  <si>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</si>
  <si>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</si>
  <si>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</si>
  <si>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</si>
  <si>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</si>
  <si>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</si>
  <si>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</si>
  <si>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</si>
  <si>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</si>
  <si>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</si>
  <si>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</si>
  <si>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</si>
  <si>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</si>
  <si>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</si>
  <si>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</si>
  <si>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</si>
  <si>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</si>
  <si>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</si>
  <si>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</si>
  <si>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</si>
  <si>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</si>
  <si>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</si>
  <si>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</si>
  <si>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</si>
  <si>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</si>
  <si>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</si>
  <si>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</si>
  <si>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</si>
  <si>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</si>
  <si>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</si>
  <si>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</si>
  <si>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</si>
  <si>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</si>
  <si>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</si>
  <si>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</si>
  <si>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</si>
  <si>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</si>
  <si>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</si>
  <si>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</si>
  <si>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</si>
  <si>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</si>
  <si>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</si>
  <si>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</si>
  <si>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</si>
  <si>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</si>
  <si>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</si>
  <si>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</si>
  <si>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</si>
  <si>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</si>
  <si>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</si>
  <si>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</si>
  <si>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</si>
  <si>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</si>
  <si>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</si>
  <si>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</si>
  <si>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</si>
  <si>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</si>
  <si>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</si>
  <si>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</si>
  <si>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</si>
  <si>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</si>
  <si>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</si>
  <si>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</si>
  <si>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</si>
  <si>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</si>
  <si>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</si>
  <si>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</si>
  <si>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</si>
  <si>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</si>
  <si>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</si>
  <si>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</si>
  <si>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</si>
  <si>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</si>
  <si>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</si>
  <si>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</si>
  <si>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</si>
  <si>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</si>
  <si>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</si>
  <si>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</si>
  <si>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</si>
  <si>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</si>
  <si>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</si>
  <si>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</si>
  <si>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</si>
  <si>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</si>
  <si>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</si>
  <si>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</si>
  <si>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</si>
  <si>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</si>
  <si>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</si>
  <si>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</si>
  <si>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</si>
  <si>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</si>
  <si>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</si>
  <si>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</si>
  <si>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</si>
  <si>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</si>
  <si>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</si>
  <si>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</si>
  <si>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</si>
  <si>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</si>
  <si>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</si>
  <si>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</si>
  <si>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</si>
  <si>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</si>
  <si>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</si>
  <si>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</si>
  <si>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</si>
  <si>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</si>
  <si>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</si>
  <si>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</si>
  <si>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</si>
  <si>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</si>
  <si>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</si>
  <si>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</si>
  <si>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</si>
  <si>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</si>
  <si>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</si>
  <si>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</si>
  <si>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</si>
  <si>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</si>
  <si>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</si>
  <si>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</si>
  <si>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</si>
  <si>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</si>
  <si>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</si>
  <si>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</si>
  <si>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</si>
  <si>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</si>
  <si>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</si>
  <si>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</si>
  <si>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</si>
  <si>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</si>
  <si>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</si>
  <si>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</si>
  <si>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</si>
  <si>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</si>
  <si>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</si>
  <si>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</si>
  <si>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</si>
  <si>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</si>
  <si>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</si>
  <si>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</si>
  <si>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</si>
  <si>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</si>
  <si>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</si>
  <si>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</si>
  <si>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</si>
  <si>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</si>
  <si>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</si>
  <si>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</si>
  <si>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</si>
  <si>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</si>
  <si>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</si>
  <si>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</si>
  <si>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</si>
  <si>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</si>
  <si>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</si>
  <si>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</si>
  <si>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</si>
  <si>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</si>
  <si>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</si>
  <si>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</si>
  <si>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</si>
  <si>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</si>
  <si>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</si>
  <si>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</si>
  <si>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</si>
  <si>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</si>
  <si>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</si>
  <si>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</si>
  <si>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</si>
  <si>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</si>
  <si>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</si>
  <si>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</si>
  <si>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</si>
  <si>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</si>
  <si>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</si>
  <si>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</si>
  <si>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</si>
  <si>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</si>
  <si>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</si>
  <si>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</si>
  <si>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</si>
  <si>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</si>
  <si>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</si>
  <si>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</si>
  <si>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</si>
  <si>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</si>
  <si>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</si>
  <si>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</si>
  <si>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</si>
  <si>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</si>
  <si>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</si>
  <si>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</si>
  <si>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</si>
  <si>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</si>
  <si>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</si>
  <si>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</si>
  <si>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</si>
  <si>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</si>
  <si>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</si>
  <si>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</si>
  <si>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</si>
  <si>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</si>
  <si>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</si>
  <si>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</si>
  <si>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</si>
  <si>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</si>
  <si>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</si>
  <si>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</si>
  <si>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</si>
  <si>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</si>
  <si>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</si>
  <si>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</si>
  <si>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</si>
  <si>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</si>
  <si>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</si>
  <si>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</si>
  <si>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</si>
  <si>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</si>
  <si>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</si>
  <si>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</si>
  <si>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</si>
  <si>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</si>
  <si>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</si>
  <si>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</si>
  <si>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</si>
  <si>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</si>
  <si>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</si>
  <si>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</si>
  <si>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</si>
  <si>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</si>
  <si>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FTI is not properly deleted / destroyed</t>
  </si>
  <si>
    <t>HSC100</t>
  </si>
  <si>
    <t>HSC11</t>
  </si>
  <si>
    <t>No backup plan exists to remove failed data loads in the data warehouse</t>
  </si>
  <si>
    <t>HSC12</t>
  </si>
  <si>
    <t>Original FTI extracts are not protected after ETL process</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</si>
  <si>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</si>
  <si>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</si>
  <si>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</si>
  <si>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</si>
  <si>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</si>
  <si>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</si>
  <si>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</si>
  <si>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</si>
  <si>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</si>
  <si>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</si>
  <si>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</si>
  <si>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</si>
  <si>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</si>
  <si>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</si>
  <si>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</si>
  <si>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</si>
  <si>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</si>
  <si>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</si>
  <si>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</si>
  <si>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</si>
  <si>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</si>
  <si>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</si>
  <si>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</si>
  <si>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</si>
  <si>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</si>
  <si>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</si>
  <si>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</si>
  <si>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</si>
  <si>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</si>
  <si>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</si>
  <si>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</si>
  <si>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</si>
  <si>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</si>
  <si>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</si>
  <si>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</si>
  <si>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</si>
  <si>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</si>
  <si>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</si>
  <si>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</si>
  <si>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</si>
  <si>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</si>
  <si>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</si>
  <si>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</si>
  <si>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</si>
  <si>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</si>
  <si>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</si>
  <si>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</si>
  <si>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</si>
  <si>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</si>
  <si>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</si>
  <si>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</si>
  <si>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</si>
  <si>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</si>
  <si>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</si>
  <si>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</si>
  <si>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</si>
  <si>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</si>
  <si>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</si>
  <si>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</si>
  <si>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</si>
  <si>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</si>
  <si>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</si>
  <si>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</si>
  <si>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</si>
  <si>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</si>
  <si>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</si>
  <si>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</si>
  <si>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</si>
  <si>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</si>
  <si>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</si>
  <si>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</si>
  <si>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</si>
  <si>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</si>
  <si>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</si>
  <si>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</si>
  <si>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</si>
  <si>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</si>
  <si>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</si>
  <si>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</si>
  <si>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</si>
  <si>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</si>
  <si>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</si>
  <si>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</si>
  <si>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</si>
  <si>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</si>
  <si>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</si>
  <si>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</si>
  <si>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</si>
  <si>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</si>
  <si>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</si>
  <si>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</si>
  <si>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</si>
  <si>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</si>
  <si>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</si>
  <si>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</si>
  <si>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</si>
  <si>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</si>
  <si>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</si>
  <si>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</si>
  <si>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</si>
  <si>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</si>
  <si>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</si>
  <si>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</si>
  <si>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</si>
  <si>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</si>
  <si>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</si>
  <si>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</si>
  <si>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</si>
  <si>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</si>
  <si>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</si>
  <si>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</si>
  <si>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</si>
  <si>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</si>
  <si>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</si>
  <si>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</si>
  <si>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</si>
  <si>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</si>
  <si>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</si>
  <si>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</si>
  <si>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</si>
  <si>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</si>
  <si>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</si>
  <si>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</si>
  <si>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</si>
  <si>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</si>
  <si>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</si>
  <si>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</si>
  <si>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</si>
  <si>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</si>
  <si>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</si>
  <si>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</si>
  <si>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</si>
  <si>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</si>
  <si>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</si>
  <si>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</si>
  <si>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</si>
  <si>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</si>
  <si>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</si>
  <si>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</si>
  <si>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</si>
  <si>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</si>
  <si>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</si>
  <si>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</si>
  <si>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</si>
  <si>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</si>
  <si>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</si>
  <si>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</si>
  <si>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</si>
  <si>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</si>
  <si>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</si>
  <si>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</si>
  <si>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</si>
  <si>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</si>
  <si>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</si>
  <si>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</si>
  <si>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</si>
  <si>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</si>
  <si>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</si>
  <si>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</si>
  <si>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</si>
  <si>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</si>
  <si>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</si>
  <si>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</si>
  <si>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</si>
  <si>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</si>
  <si>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</si>
  <si>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</si>
  <si>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</si>
  <si>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</si>
  <si>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</si>
  <si>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</si>
  <si>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</si>
  <si>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</si>
  <si>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</si>
  <si>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</si>
  <si>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</si>
  <si>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</si>
  <si>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</si>
  <si>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</si>
  <si>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</si>
  <si>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</si>
  <si>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</si>
  <si>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</si>
  <si>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</si>
  <si>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</si>
  <si>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</si>
  <si>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</si>
  <si>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</si>
  <si>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</si>
  <si>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</si>
  <si>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</si>
  <si>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</si>
  <si>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</si>
  <si>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</si>
  <si>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</si>
  <si>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</si>
  <si>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</si>
  <si>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</si>
  <si>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</si>
  <si>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</si>
  <si>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</si>
  <si>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</si>
  <si>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</si>
  <si>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</si>
  <si>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</si>
  <si>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</si>
  <si>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</si>
  <si>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</si>
  <si>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</si>
  <si>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</si>
  <si>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</si>
  <si>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</si>
  <si>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</si>
  <si>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</si>
  <si>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</si>
  <si>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</si>
  <si>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</si>
  <si>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</si>
  <si>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</si>
  <si>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</si>
  <si>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</si>
  <si>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</si>
  <si>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</si>
  <si>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</si>
  <si>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</si>
  <si>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</si>
  <si>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</si>
  <si>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</si>
  <si>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</si>
  <si>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</si>
  <si>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</si>
  <si>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</si>
  <si>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</si>
  <si>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</si>
  <si>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</si>
  <si>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</si>
  <si>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</si>
  <si>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</si>
  <si>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</si>
  <si>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</si>
  <si>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</si>
  <si>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</si>
  <si>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</si>
  <si>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</si>
  <si>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</si>
  <si>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</si>
  <si>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</si>
  <si>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</si>
  <si>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</si>
  <si>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</si>
  <si>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</si>
  <si>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</si>
  <si>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</si>
  <si>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</si>
  <si>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</si>
  <si>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</si>
  <si>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</si>
  <si>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</si>
  <si>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</si>
  <si>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</si>
  <si>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</si>
  <si>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</si>
  <si>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</si>
  <si>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</si>
  <si>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</si>
  <si>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</si>
  <si>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</si>
  <si>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</si>
  <si>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</si>
  <si>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</si>
  <si>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</si>
  <si>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</si>
  <si>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</si>
  <si>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</si>
  <si>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</si>
  <si>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</si>
  <si>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</si>
  <si>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</si>
  <si>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</si>
  <si>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</si>
  <si>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</si>
  <si>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</si>
  <si>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</si>
  <si>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</si>
  <si>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</si>
  <si>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</si>
  <si>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</si>
  <si>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</si>
  <si>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</si>
  <si>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</si>
  <si>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</si>
  <si>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</si>
  <si>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</si>
  <si>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</si>
  <si>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</si>
  <si>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</si>
  <si>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</si>
  <si>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</si>
  <si>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</si>
  <si>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</si>
  <si>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</si>
  <si>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</si>
  <si>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</si>
  <si>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</si>
  <si>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</si>
  <si>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</si>
  <si>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</si>
  <si>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</si>
  <si>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</si>
  <si>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</si>
  <si>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</si>
  <si>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</si>
  <si>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</si>
  <si>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</si>
  <si>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</si>
  <si>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</si>
  <si>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</si>
  <si>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</si>
  <si>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</si>
  <si>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</si>
  <si>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</si>
  <si>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</si>
  <si>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</si>
  <si>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</si>
  <si>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</si>
  <si>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</si>
  <si>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</si>
  <si>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</si>
  <si>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</si>
  <si>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</si>
  <si>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</si>
  <si>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</si>
  <si>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</si>
  <si>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</si>
  <si>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</si>
  <si>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</si>
  <si>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</si>
  <si>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</si>
  <si>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</si>
  <si>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</si>
  <si>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</si>
  <si>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</si>
  <si>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</si>
  <si>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</si>
  <si>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</si>
  <si>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</si>
  <si>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</si>
  <si>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</si>
  <si>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</si>
  <si>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</si>
  <si>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</si>
  <si>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</si>
  <si>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</si>
  <si>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</si>
  <si>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</si>
  <si>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</si>
  <si>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</si>
  <si>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</si>
  <si>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</si>
  <si>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</si>
  <si>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</si>
  <si>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</si>
  <si>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</si>
  <si>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</si>
  <si>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</si>
  <si>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</si>
  <si>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</si>
  <si>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</si>
  <si>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</si>
  <si>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</si>
  <si>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</si>
  <si>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</si>
  <si>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</si>
  <si>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</si>
  <si>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</si>
  <si>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</si>
  <si>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</si>
  <si>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</si>
  <si>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</si>
  <si>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</si>
  <si>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</si>
  <si>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</si>
  <si>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</si>
  <si>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</si>
  <si>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</si>
  <si>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</si>
  <si>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</si>
  <si>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</si>
  <si>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</si>
  <si>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</si>
  <si>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</si>
  <si>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</si>
  <si>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</si>
  <si>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</si>
  <si>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</si>
  <si>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</si>
  <si>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</si>
  <si>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</si>
  <si>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</si>
  <si>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</si>
  <si>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</si>
  <si>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</si>
  <si>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</si>
  <si>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</si>
  <si>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</si>
  <si>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</si>
  <si>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</si>
  <si>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</si>
  <si>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</si>
  <si>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</si>
  <si>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</si>
  <si>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</si>
  <si>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</si>
  <si>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</si>
  <si>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</si>
  <si>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</si>
  <si>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</si>
  <si>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</si>
  <si>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</si>
  <si>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</si>
  <si>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</si>
  <si>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</si>
  <si>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</si>
  <si>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</si>
  <si>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</si>
  <si>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</si>
  <si>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</si>
  <si>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</si>
  <si>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Verify that vulnerability / port scans are performed.</t>
  </si>
  <si>
    <t>A device, with "scan to local hard disk" functionality used, is configured to clear the hard disk jobs.  All stored files are erased from the hard drive after the job is complete.</t>
  </si>
  <si>
    <t>All unused wireless communication (e.g., Wi-Fi, Bluetooth, IR, etc.) are disabled.</t>
  </si>
  <si>
    <t>This SCSEM is used by the IRS Office of Safeguards to evaluate compliance with IRS Publication 1075 for agencies that have utilized printing devices to receive, store, process and/or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HVP Test Cases - Test cases specific to High-Volume Printers  (e.g. Xerox DocuPrint, IBM Infoprint, Océ) .  These should be tested in conjunction with the Gen Test Cases.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</si>
  <si>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 xml:space="preserve"> ▪ SCSEM Version: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</si>
</sst>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409]d\-mmm\-yy;@"/>
  </numFmts>
  <fonts count="25"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9"/>
      <name val="Arial"/>
      <family val="2"/>
    </font>
    <font>
      <i/>
      <sz val="10"/>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3"/>
      </top>
      <bottom style="thin">
        <color indexed="64"/>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3"/>
      </bottom>
      <diagonal/>
    </border>
    <border>
      <left style="thin">
        <color indexed="63"/>
      </left>
      <right style="thin">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style="thin">
        <color indexed="64"/>
      </right>
      <top style="thin">
        <color indexed="64"/>
      </top>
      <bottom style="thin">
        <color indexed="63"/>
      </bottom>
      <diagonal/>
    </border>
    <border>
      <left/>
      <right/>
      <top style="thin">
        <color indexed="64"/>
      </top>
      <bottom style="thin">
        <color indexed="63"/>
      </bottom>
      <diagonal/>
    </border>
    <border>
      <left style="thin">
        <color indexed="64"/>
      </left>
      <right/>
      <top style="thin">
        <color indexed="64"/>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bottom/>
      <diagonal/>
    </border>
  </borders>
  <cellStyleXfs count="8">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6" fillId="0" borderId="0"/>
    <xf numFmtId="0" fontId="7" fillId="0" borderId="0"/>
    <xf numFmtId="0" fontId="7" fillId="0" borderId="0"/>
    <xf numFmtId="0" fontId="1" fillId="0" borderId="0" applyFill="0" applyProtection="0"/>
  </cellStyleXfs>
  <cellXfs count="214">
    <xf numFmtId="0" fontId="0" fillId="0" borderId="0" xfId="0"/>
    <xf numFmtId="0" fontId="5" fillId="0" borderId="0" xfId="0" applyFont="1" applyAlignment="1">
      <alignment vertical="top" wrapText="1"/>
    </xf>
    <xf numFmtId="14" fontId="0" fillId="0" borderId="0" xfId="0" applyNumberFormat="1"/>
    <xf numFmtId="0" fontId="7" fillId="0" borderId="1" xfId="0" applyFont="1" applyBorder="1" applyAlignment="1" applyProtection="1">
      <alignment horizontal="left" vertical="top" wrapText="1"/>
      <protection locked="0"/>
    </xf>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8" fillId="0" borderId="13" xfId="0" applyFont="1" applyBorder="1" applyAlignment="1">
      <alignment vertical="center" wrapText="1"/>
    </xf>
    <xf numFmtId="165" fontId="18"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19" fillId="0" borderId="0" xfId="0" applyFont="1"/>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8" fillId="3" borderId="8" xfId="0" applyFont="1" applyFill="1" applyBorder="1"/>
    <xf numFmtId="166" fontId="7" fillId="0" borderId="14" xfId="0" applyNumberFormat="1" applyFont="1" applyBorder="1" applyAlignment="1">
      <alignment horizontal="left" vertical="top"/>
    </xf>
    <xf numFmtId="14" fontId="7" fillId="0" borderId="14" xfId="0" applyNumberFormat="1" applyFont="1" applyBorder="1" applyAlignment="1">
      <alignment horizontal="left" vertical="top"/>
    </xf>
    <xf numFmtId="0" fontId="7" fillId="0" borderId="14" xfId="0" applyFont="1" applyBorder="1" applyAlignment="1">
      <alignment vertical="top" wrapText="1"/>
    </xf>
    <xf numFmtId="0" fontId="7" fillId="3" borderId="15" xfId="0" applyFont="1" applyFill="1" applyBorder="1"/>
    <xf numFmtId="0" fontId="9" fillId="3" borderId="16" xfId="0" applyFont="1" applyFill="1" applyBorder="1"/>
    <xf numFmtId="0" fontId="7" fillId="3" borderId="16" xfId="0" applyFont="1" applyFill="1" applyBorder="1"/>
    <xf numFmtId="0" fontId="7" fillId="3" borderId="17" xfId="0" applyFont="1" applyFill="1" applyBorder="1"/>
    <xf numFmtId="0" fontId="3" fillId="4" borderId="15" xfId="0" applyFont="1" applyFill="1" applyBorder="1" applyAlignment="1">
      <alignment vertical="center"/>
    </xf>
    <xf numFmtId="0" fontId="0" fillId="4" borderId="16" xfId="0" applyFill="1" applyBorder="1" applyAlignment="1">
      <alignment vertical="top"/>
    </xf>
    <xf numFmtId="0" fontId="0" fillId="4" borderId="17" xfId="0" applyFill="1" applyBorder="1" applyAlignment="1">
      <alignment vertical="top"/>
    </xf>
    <xf numFmtId="0" fontId="0" fillId="0" borderId="16" xfId="0" applyBorder="1"/>
    <xf numFmtId="0" fontId="7" fillId="0" borderId="0" xfId="0" applyFont="1" applyAlignment="1">
      <alignment vertical="center"/>
    </xf>
    <xf numFmtId="0" fontId="20"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6"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24" xfId="0" applyBorder="1"/>
    <xf numFmtId="0" fontId="0" fillId="0" borderId="23" xfId="0" applyBorder="1"/>
    <xf numFmtId="0" fontId="0" fillId="0" borderId="22" xfId="0" applyBorder="1"/>
    <xf numFmtId="0" fontId="0" fillId="0" borderId="21" xfId="0" applyBorder="1"/>
    <xf numFmtId="0" fontId="7" fillId="0" borderId="14" xfId="0" applyFont="1" applyBorder="1" applyAlignment="1">
      <alignment horizontal="center" vertical="center"/>
    </xf>
    <xf numFmtId="0" fontId="8" fillId="5" borderId="25" xfId="0" applyFont="1" applyFill="1" applyBorder="1" applyAlignment="1">
      <alignment horizontal="center" vertical="center"/>
    </xf>
    <xf numFmtId="0" fontId="3" fillId="4" borderId="26" xfId="0" applyFont="1" applyFill="1" applyBorder="1"/>
    <xf numFmtId="0" fontId="3" fillId="4" borderId="27" xfId="0" applyFont="1" applyFill="1" applyBorder="1"/>
    <xf numFmtId="0" fontId="3" fillId="4" borderId="28" xfId="0" applyFont="1" applyFill="1" applyBorder="1"/>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vertical="center"/>
    </xf>
    <xf numFmtId="0" fontId="8" fillId="5" borderId="33" xfId="0" applyFont="1" applyFill="1" applyBorder="1" applyAlignment="1">
      <alignment horizontal="center" vertical="center"/>
    </xf>
    <xf numFmtId="0" fontId="8" fillId="5" borderId="1" xfId="0" applyFont="1" applyFill="1" applyBorder="1" applyAlignment="1">
      <alignment horizontal="center" vertical="center"/>
    </xf>
    <xf numFmtId="0" fontId="7" fillId="5" borderId="34" xfId="0" applyFont="1" applyFill="1" applyBorder="1" applyAlignment="1">
      <alignment vertical="center"/>
    </xf>
    <xf numFmtId="0" fontId="8" fillId="5" borderId="35"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3" fillId="4" borderId="38" xfId="0" applyFont="1" applyFill="1" applyBorder="1"/>
    <xf numFmtId="0" fontId="3" fillId="4" borderId="39" xfId="0" applyFont="1" applyFill="1" applyBorder="1"/>
    <xf numFmtId="0" fontId="3" fillId="4" borderId="40" xfId="0" applyFont="1" applyFill="1" applyBorder="1"/>
    <xf numFmtId="0" fontId="0" fillId="7" borderId="26" xfId="0" applyFill="1" applyBorder="1"/>
    <xf numFmtId="0" fontId="0" fillId="7" borderId="27" xfId="0" applyFill="1" applyBorder="1"/>
    <xf numFmtId="0" fontId="3" fillId="5" borderId="20" xfId="0" applyFont="1" applyFill="1" applyBorder="1"/>
    <xf numFmtId="0" fontId="3" fillId="5" borderId="19" xfId="0" applyFont="1" applyFill="1" applyBorder="1"/>
    <xf numFmtId="0" fontId="3" fillId="5" borderId="18" xfId="0" applyFont="1" applyFill="1" applyBorder="1"/>
    <xf numFmtId="0" fontId="0" fillId="0" borderId="20" xfId="0" applyBorder="1"/>
    <xf numFmtId="0" fontId="0" fillId="0" borderId="19" xfId="0" applyBorder="1"/>
    <xf numFmtId="0" fontId="0" fillId="0" borderId="18" xfId="0" applyBorder="1"/>
    <xf numFmtId="0" fontId="3" fillId="2" borderId="2" xfId="0" applyFont="1" applyFill="1" applyBorder="1" applyProtection="1">
      <protection locked="0"/>
    </xf>
    <xf numFmtId="0" fontId="3" fillId="2" borderId="3" xfId="0" applyFont="1" applyFill="1" applyBorder="1" applyProtection="1">
      <protection locked="0"/>
    </xf>
    <xf numFmtId="0" fontId="0" fillId="0" borderId="0" xfId="0" applyProtection="1">
      <protection locked="0"/>
    </xf>
    <xf numFmtId="0" fontId="3" fillId="5" borderId="1" xfId="0" applyFont="1" applyFill="1" applyBorder="1" applyAlignment="1" applyProtection="1">
      <alignment vertical="top" wrapText="1"/>
      <protection locked="0"/>
    </xf>
    <xf numFmtId="0" fontId="7" fillId="0" borderId="14" xfId="0" applyFont="1" applyBorder="1" applyAlignment="1" applyProtection="1">
      <alignment horizontal="left" vertical="top" wrapText="1"/>
      <protection locked="0"/>
    </xf>
    <xf numFmtId="0" fontId="6" fillId="4" borderId="0" xfId="0" applyFont="1" applyFill="1" applyProtection="1">
      <protection locked="0"/>
    </xf>
    <xf numFmtId="0" fontId="6" fillId="4" borderId="7" xfId="0" applyFont="1" applyFill="1" applyBorder="1" applyAlignment="1" applyProtection="1">
      <alignment vertical="center"/>
      <protection locked="0"/>
    </xf>
    <xf numFmtId="0" fontId="6" fillId="4" borderId="0" xfId="0" applyFont="1" applyFill="1" applyAlignment="1" applyProtection="1">
      <alignment vertical="center"/>
      <protection locked="0"/>
    </xf>
    <xf numFmtId="0" fontId="7" fillId="0" borderId="0" xfId="0" applyFont="1" applyProtection="1">
      <protection locked="0"/>
    </xf>
    <xf numFmtId="0" fontId="8" fillId="8" borderId="0" xfId="0" applyFont="1" applyFill="1" applyAlignment="1">
      <alignment horizontal="center" vertical="center"/>
    </xf>
    <xf numFmtId="0" fontId="7" fillId="8" borderId="28" xfId="0" applyFont="1" applyFill="1" applyBorder="1"/>
    <xf numFmtId="0" fontId="7" fillId="0" borderId="27" xfId="0" applyFont="1" applyBorder="1"/>
    <xf numFmtId="0" fontId="7" fillId="0" borderId="14" xfId="0" applyFont="1" applyBorder="1" applyAlignment="1">
      <alignment horizontal="center" vertical="top" wrapText="1"/>
    </xf>
    <xf numFmtId="2" fontId="3" fillId="0" borderId="26" xfId="0" applyNumberFormat="1" applyFont="1" applyBorder="1" applyAlignment="1">
      <alignment horizontal="center"/>
    </xf>
    <xf numFmtId="0" fontId="7" fillId="8" borderId="8" xfId="0" applyFont="1" applyFill="1" applyBorder="1" applyAlignment="1">
      <alignment vertical="top"/>
    </xf>
    <xf numFmtId="0" fontId="7" fillId="0" borderId="14" xfId="0" applyFont="1" applyBorder="1" applyAlignment="1" applyProtection="1">
      <alignment vertical="top" wrapText="1"/>
      <protection locked="0"/>
    </xf>
    <xf numFmtId="167" fontId="7" fillId="0" borderId="14" xfId="0" applyNumberFormat="1" applyFont="1" applyBorder="1" applyAlignment="1" applyProtection="1">
      <alignment horizontal="left" vertical="top" wrapText="1"/>
      <protection locked="0"/>
    </xf>
    <xf numFmtId="0" fontId="3" fillId="2" borderId="14" xfId="0" applyFont="1" applyFill="1" applyBorder="1" applyAlignment="1">
      <alignment vertical="center"/>
    </xf>
    <xf numFmtId="0" fontId="3" fillId="0" borderId="14" xfId="0" applyFont="1" applyBorder="1" applyAlignment="1">
      <alignment vertical="center"/>
    </xf>
    <xf numFmtId="0" fontId="0" fillId="5" borderId="12" xfId="0" applyFill="1" applyBorder="1" applyAlignment="1">
      <alignment vertical="center"/>
    </xf>
    <xf numFmtId="0" fontId="0" fillId="5" borderId="10" xfId="0" applyFill="1" applyBorder="1" applyAlignment="1">
      <alignment vertical="center"/>
    </xf>
    <xf numFmtId="0" fontId="0" fillId="5" borderId="17" xfId="0" applyFill="1" applyBorder="1" applyAlignment="1">
      <alignment vertical="center"/>
    </xf>
    <xf numFmtId="0" fontId="7" fillId="0" borderId="14" xfId="2" applyBorder="1" applyAlignment="1">
      <alignment horizontal="center" vertical="top"/>
    </xf>
    <xf numFmtId="0" fontId="7" fillId="0" borderId="0" xfId="0" applyFont="1"/>
    <xf numFmtId="0" fontId="3" fillId="5" borderId="0" xfId="0" applyFont="1" applyFill="1"/>
    <xf numFmtId="0" fontId="3" fillId="5" borderId="16" xfId="0" applyFont="1" applyFill="1" applyBorder="1"/>
    <xf numFmtId="0" fontId="5" fillId="5" borderId="22" xfId="0" applyFont="1" applyFill="1" applyBorder="1"/>
    <xf numFmtId="0" fontId="11" fillId="0" borderId="14" xfId="0" applyFont="1" applyBorder="1" applyAlignment="1">
      <alignment horizontal="center"/>
    </xf>
    <xf numFmtId="9" fontId="11" fillId="0" borderId="14" xfId="0" applyNumberFormat="1" applyFont="1" applyBorder="1" applyAlignment="1">
      <alignment horizontal="center"/>
    </xf>
    <xf numFmtId="0" fontId="7" fillId="0" borderId="2" xfId="0" applyFont="1" applyBorder="1" applyAlignment="1" applyProtection="1">
      <alignment horizontal="left" vertical="top" wrapText="1"/>
      <protection locked="0"/>
    </xf>
    <xf numFmtId="0" fontId="3" fillId="5" borderId="41" xfId="0" applyFont="1" applyFill="1" applyBorder="1" applyAlignment="1" applyProtection="1">
      <alignment vertical="top" wrapText="1"/>
      <protection locked="0"/>
    </xf>
    <xf numFmtId="0" fontId="7" fillId="0" borderId="32"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7" fillId="0" borderId="14" xfId="4" applyFont="1" applyBorder="1" applyAlignment="1">
      <alignment vertical="top" wrapText="1"/>
    </xf>
    <xf numFmtId="0" fontId="7" fillId="8" borderId="14" xfId="0" applyFont="1" applyFill="1" applyBorder="1" applyAlignment="1">
      <alignment vertical="top"/>
    </xf>
    <xf numFmtId="0" fontId="7" fillId="0" borderId="14" xfId="0" applyFont="1" applyBorder="1" applyAlignment="1">
      <alignment horizontal="left" vertical="top" wrapText="1"/>
    </xf>
    <xf numFmtId="0" fontId="3" fillId="8" borderId="4" xfId="0" applyFont="1" applyFill="1" applyBorder="1" applyAlignment="1">
      <alignment vertical="center"/>
    </xf>
    <xf numFmtId="0" fontId="3" fillId="0" borderId="2" xfId="0" applyFont="1" applyBorder="1" applyAlignment="1">
      <alignment horizontal="left" vertical="center"/>
    </xf>
    <xf numFmtId="0" fontId="1" fillId="8" borderId="0" xfId="0" applyFont="1" applyFill="1"/>
    <xf numFmtId="0" fontId="21" fillId="8" borderId="0" xfId="0" applyFont="1" applyFill="1"/>
    <xf numFmtId="0" fontId="22" fillId="8" borderId="0" xfId="0" applyFont="1" applyFill="1"/>
    <xf numFmtId="0" fontId="3" fillId="5" borderId="14" xfId="0" applyFont="1" applyFill="1" applyBorder="1" applyAlignment="1" applyProtection="1">
      <alignment vertical="top" wrapText="1"/>
      <protection locked="0"/>
    </xf>
    <xf numFmtId="0" fontId="7" fillId="8" borderId="0" xfId="0" applyFont="1" applyFill="1" applyProtection="1">
      <protection locked="0"/>
    </xf>
    <xf numFmtId="0" fontId="7" fillId="8" borderId="0" xfId="0" applyFont="1" applyFill="1"/>
    <xf numFmtId="0" fontId="0" fillId="8" borderId="0" xfId="0" applyFill="1"/>
    <xf numFmtId="0" fontId="0" fillId="8" borderId="0" xfId="0" applyFill="1" applyProtection="1">
      <protection locked="0"/>
    </xf>
    <xf numFmtId="0" fontId="6" fillId="4" borderId="19" xfId="0" applyFont="1" applyFill="1" applyBorder="1" applyProtection="1">
      <protection locked="0"/>
    </xf>
    <xf numFmtId="0" fontId="6" fillId="4" borderId="19" xfId="0" applyFont="1" applyFill="1" applyBorder="1" applyAlignment="1" applyProtection="1">
      <alignment vertical="center"/>
      <protection locked="0"/>
    </xf>
    <xf numFmtId="166" fontId="0" fillId="0" borderId="14" xfId="0" applyNumberFormat="1" applyBorder="1" applyAlignment="1">
      <alignment horizontal="left" vertical="top" wrapText="1"/>
    </xf>
    <xf numFmtId="14" fontId="0" fillId="0" borderId="14" xfId="0" applyNumberFormat="1" applyBorder="1" applyAlignment="1">
      <alignment horizontal="left" vertical="top" wrapText="1"/>
    </xf>
    <xf numFmtId="0" fontId="7" fillId="8" borderId="14" xfId="0" applyFont="1" applyFill="1" applyBorder="1" applyAlignment="1" applyProtection="1">
      <alignment horizontal="left" vertical="top" wrapText="1"/>
      <protection locked="0"/>
    </xf>
    <xf numFmtId="0" fontId="7" fillId="8" borderId="14" xfId="0" applyFont="1" applyFill="1" applyBorder="1" applyAlignment="1" applyProtection="1">
      <alignment vertical="top" wrapText="1"/>
      <protection locked="0"/>
    </xf>
    <xf numFmtId="0" fontId="7" fillId="8" borderId="14" xfId="0" applyFont="1" applyFill="1" applyBorder="1" applyAlignment="1">
      <alignment horizontal="left" vertical="top" wrapText="1"/>
    </xf>
    <xf numFmtId="0" fontId="7" fillId="8" borderId="14" xfId="2" applyFill="1" applyBorder="1" applyAlignment="1">
      <alignment horizontal="center" vertical="top"/>
    </xf>
    <xf numFmtId="0" fontId="7" fillId="8" borderId="0" xfId="3" applyFill="1"/>
    <xf numFmtId="0" fontId="7" fillId="0" borderId="0" xfId="3"/>
    <xf numFmtId="0" fontId="7" fillId="0" borderId="33" xfId="0" applyFont="1" applyBorder="1" applyAlignment="1" applyProtection="1">
      <alignment horizontal="left" vertical="top" wrapText="1"/>
      <protection locked="0"/>
    </xf>
    <xf numFmtId="14" fontId="7" fillId="0" borderId="33" xfId="0" quotePrefix="1" applyNumberFormat="1" applyFont="1" applyBorder="1" applyAlignment="1" applyProtection="1">
      <alignment horizontal="left" vertical="top" wrapText="1"/>
      <protection locked="0"/>
    </xf>
    <xf numFmtId="164" fontId="7" fillId="0" borderId="33" xfId="0" applyNumberFormat="1"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165" fontId="18" fillId="0" borderId="13" xfId="0" applyNumberFormat="1"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4" xfId="0" applyFont="1" applyBorder="1" applyAlignment="1" applyProtection="1">
      <alignment horizontal="left" vertical="top" wrapText="1"/>
      <protection locked="0"/>
    </xf>
    <xf numFmtId="0" fontId="23" fillId="0" borderId="2" xfId="0" applyFont="1" applyBorder="1" applyAlignment="1" applyProtection="1">
      <alignment horizontal="left" vertical="top" wrapText="1"/>
      <protection locked="0"/>
    </xf>
    <xf numFmtId="0" fontId="23" fillId="0" borderId="14" xfId="0" applyFont="1" applyBorder="1" applyAlignment="1" applyProtection="1">
      <alignment vertical="top" wrapText="1"/>
      <protection locked="0"/>
    </xf>
    <xf numFmtId="0" fontId="23" fillId="0" borderId="14" xfId="0" applyFont="1" applyBorder="1" applyAlignment="1">
      <alignment vertical="top" wrapText="1"/>
    </xf>
    <xf numFmtId="0" fontId="23" fillId="0" borderId="14" xfId="0" applyFont="1" applyBorder="1" applyAlignment="1">
      <alignment horizontal="left" vertical="top" wrapText="1"/>
    </xf>
    <xf numFmtId="0" fontId="23" fillId="0" borderId="28" xfId="2" applyFont="1" applyBorder="1" applyAlignment="1" applyProtection="1">
      <alignment vertical="top" wrapText="1"/>
      <protection locked="0"/>
    </xf>
    <xf numFmtId="0" fontId="23" fillId="0" borderId="14" xfId="5" applyFont="1" applyBorder="1" applyAlignment="1">
      <alignment horizontal="left" vertical="top" wrapText="1"/>
    </xf>
    <xf numFmtId="0" fontId="23" fillId="0" borderId="1" xfId="5" applyFont="1" applyBorder="1" applyAlignment="1" applyProtection="1">
      <alignment vertical="top" wrapText="1"/>
      <protection locked="0"/>
    </xf>
    <xf numFmtId="0" fontId="23" fillId="0" borderId="1" xfId="0" applyFont="1" applyBorder="1" applyAlignment="1" applyProtection="1">
      <alignment vertical="top" wrapText="1"/>
      <protection locked="0"/>
    </xf>
    <xf numFmtId="0" fontId="23" fillId="0" borderId="1" xfId="2" applyFont="1" applyBorder="1" applyAlignment="1" applyProtection="1">
      <alignment vertical="top" wrapText="1"/>
      <protection locked="0"/>
    </xf>
    <xf numFmtId="0" fontId="23" fillId="8" borderId="14" xfId="0" applyFont="1" applyFill="1" applyBorder="1" applyAlignment="1" applyProtection="1">
      <alignment horizontal="left" vertical="top" wrapText="1"/>
      <protection locked="0"/>
    </xf>
    <xf numFmtId="0" fontId="23" fillId="8" borderId="14" xfId="0" applyFont="1" applyFill="1" applyBorder="1" applyAlignment="1">
      <alignment horizontal="left" vertical="top" wrapText="1"/>
    </xf>
    <xf numFmtId="0" fontId="23" fillId="8" borderId="14" xfId="3" applyFont="1" applyFill="1" applyBorder="1" applyAlignment="1" applyProtection="1">
      <alignment vertical="top" wrapText="1"/>
      <protection locked="0"/>
    </xf>
    <xf numFmtId="0" fontId="17" fillId="9" borderId="14" xfId="0" applyFont="1" applyFill="1" applyBorder="1" applyAlignment="1">
      <alignment wrapText="1"/>
    </xf>
    <xf numFmtId="0" fontId="24" fillId="8" borderId="14" xfId="0" applyFont="1" applyFill="1" applyBorder="1" applyAlignment="1">
      <alignment horizontal="left" vertical="center" wrapText="1"/>
    </xf>
    <xf numFmtId="0" fontId="24" fillId="8" borderId="14" xfId="0" applyFont="1" applyFill="1" applyBorder="1" applyAlignment="1">
      <alignment horizontal="center" wrapText="1"/>
    </xf>
    <xf numFmtId="0" fontId="7" fillId="0" borderId="14" xfId="7" applyFont="1" applyFill="1" applyBorder="1" applyAlignment="1" applyProtection="1">
      <alignment horizontal="left" vertical="top" wrapText="1"/>
    </xf>
    <xf numFmtId="10" fontId="7" fillId="0" borderId="14" xfId="7" applyNumberFormat="1" applyFont="1" applyFill="1" applyBorder="1" applyAlignment="1" applyProtection="1">
      <alignment horizontal="left" vertical="top" wrapText="1"/>
    </xf>
    <xf numFmtId="0" fontId="3" fillId="8" borderId="14" xfId="0" applyFont="1" applyFill="1" applyBorder="1" applyAlignment="1" applyProtection="1">
      <alignment horizontal="left" vertical="top" wrapText="1"/>
      <protection locked="0"/>
    </xf>
    <xf numFmtId="0" fontId="13" fillId="8" borderId="42" xfId="0" applyFont="1" applyFill="1" applyBorder="1" applyAlignment="1">
      <alignment horizontal="left" vertical="top" wrapText="1"/>
    </xf>
    <xf numFmtId="0" fontId="7" fillId="8" borderId="28" xfId="0" applyFont="1" applyFill="1" applyBorder="1" applyAlignment="1">
      <alignment horizontal="center"/>
    </xf>
    <xf numFmtId="0" fontId="7" fillId="8" borderId="27" xfId="0" applyFont="1" applyFill="1" applyBorder="1" applyAlignment="1">
      <alignment horizontal="center"/>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6"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cellXfs>
  <cellStyles count="8">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s>
  <dxfs count="31">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2540</xdr:colOff>
      <xdr:row>0</xdr:row>
      <xdr:rowOff>195580</xdr:rowOff>
    </xdr:from>
    <xdr:to>
      <xdr:col>3</xdr:col>
      <xdr:colOff>2540</xdr:colOff>
      <xdr:row>7</xdr:row>
      <xdr:rowOff>54086</xdr:rowOff>
    </xdr:to>
    <xdr:pic>
      <xdr:nvPicPr>
        <xdr:cNvPr id="1058" name="Picture 1" descr="The official logo of the IRS" title="IRS Logo">
          <a:extLst>
            <a:ext uri="{FF2B5EF4-FFF2-40B4-BE49-F238E27FC236}">
              <a16:creationId xmlns:a16="http://schemas.microsoft.com/office/drawing/2014/main" id="{92FA90A6-C991-497A-8EB7-79AD54331F76}"/>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2</xdr:col>
      <xdr:colOff>7035800</xdr:colOff>
      <xdr:row>0</xdr:row>
      <xdr:rowOff>176213</xdr:rowOff>
    </xdr:from>
    <xdr:to>
      <xdr:col>2</xdr:col>
      <xdr:colOff>7035800</xdr:colOff>
      <xdr:row>7</xdr:row>
      <xdr:rowOff>4456</xdr:rowOff>
    </xdr:to>
    <xdr:pic>
      <xdr:nvPicPr>
        <xdr:cNvPr id="3" name="Picture 2" descr="The official logo of the IRS" title="IRS Logo">
          <a:extLst>
            <a:ext uri="{FF2B5EF4-FFF2-40B4-BE49-F238E27FC236}">
              <a16:creationId xmlns:a16="http://schemas.microsoft.com/office/drawing/2014/main" id="{046FCD57-1E47-4B6E-BD7D-8FC70D384C8A}"/>
            </a:ext>
          </a:extLst>
        </xdr:cNvPr>
        <xdr:cNvPicPr/>
      </xdr:nvPicPr>
      <xdr:blipFill>
        <a:blip xmlns:r="http://schemas.openxmlformats.org/officeDocument/2006/relationships" r:embed="rId1"/>
        <a:srcRect/>
        <a:stretch>
          <a:fillRect/>
        </a:stretch>
      </xdr:blipFill>
      <xdr:spPr bwMode="auto">
        <a:xfrm>
          <a:off x="6961188" y="55563"/>
          <a:ext cx="1250281" cy="111728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A5" sqref="A5"/>
    </sheetView>
  </sheetViews>
  <sheetFormatPr defaultRowHeight="12.5" x14ac:dyDescent="0.25"/>
  <cols>
    <col min="2" max="2" width="10.1796875" customWidth="1"/>
    <col min="3" max="3" width="105.54296875" customWidth="1"/>
  </cols>
  <sheetData>
    <row r="1" spans="1:3" ht="15.5" x14ac:dyDescent="0.35">
      <c r="A1" s="59" t="s">
        <v>0</v>
      </c>
      <c r="B1" s="19"/>
      <c r="C1" s="65"/>
    </row>
    <row r="2" spans="1:3" ht="15.5" x14ac:dyDescent="0.35">
      <c r="A2" s="60" t="s">
        <v>1</v>
      </c>
      <c r="B2" s="20"/>
      <c r="C2" s="66"/>
    </row>
    <row r="3" spans="1:3" x14ac:dyDescent="0.25">
      <c r="A3" s="61"/>
      <c r="B3" s="21"/>
      <c r="C3" s="67"/>
    </row>
    <row r="4" spans="1:3" x14ac:dyDescent="0.25">
      <c r="A4" s="61" t="s">
        <v>2</v>
      </c>
      <c r="B4" s="21"/>
      <c r="C4" s="67"/>
    </row>
    <row r="5" spans="1:3" x14ac:dyDescent="0.25">
      <c r="A5" s="61" t="s">
        <v>1467</v>
      </c>
      <c r="B5" s="21"/>
      <c r="C5" s="67"/>
    </row>
    <row r="6" spans="1:3" x14ac:dyDescent="0.25">
      <c r="A6" s="61" t="s">
        <v>3</v>
      </c>
      <c r="B6" s="21"/>
      <c r="C6" s="67"/>
    </row>
    <row r="7" spans="1:3" x14ac:dyDescent="0.25">
      <c r="A7" s="22"/>
      <c r="B7" s="23"/>
      <c r="C7" s="68"/>
    </row>
    <row r="8" spans="1:3" ht="18" customHeight="1" x14ac:dyDescent="0.25">
      <c r="A8" s="24" t="s">
        <v>4</v>
      </c>
      <c r="B8" s="25"/>
      <c r="C8" s="69"/>
    </row>
    <row r="9" spans="1:3" ht="12.75" customHeight="1" x14ac:dyDescent="0.25">
      <c r="A9" s="26" t="s">
        <v>5</v>
      </c>
      <c r="B9" s="27"/>
      <c r="C9" s="70"/>
    </row>
    <row r="10" spans="1:3" x14ac:dyDescent="0.25">
      <c r="A10" s="26" t="s">
        <v>6</v>
      </c>
      <c r="B10" s="27"/>
      <c r="C10" s="70"/>
    </row>
    <row r="11" spans="1:3" x14ac:dyDescent="0.25">
      <c r="A11" s="26" t="s">
        <v>7</v>
      </c>
      <c r="B11" s="27"/>
      <c r="C11" s="70"/>
    </row>
    <row r="12" spans="1:3" x14ac:dyDescent="0.25">
      <c r="A12" s="26" t="s">
        <v>8</v>
      </c>
      <c r="B12" s="27"/>
      <c r="C12" s="70"/>
    </row>
    <row r="13" spans="1:3" x14ac:dyDescent="0.25">
      <c r="A13" s="26" t="s">
        <v>9</v>
      </c>
      <c r="B13" s="27"/>
      <c r="C13" s="70"/>
    </row>
    <row r="14" spans="1:3" x14ac:dyDescent="0.25">
      <c r="A14" s="28"/>
      <c r="B14" s="29"/>
      <c r="C14" s="71"/>
    </row>
    <row r="15" spans="1:3" x14ac:dyDescent="0.25">
      <c r="C15" s="72"/>
    </row>
    <row r="16" spans="1:3" ht="13" x14ac:dyDescent="0.25">
      <c r="A16" s="129" t="s">
        <v>10</v>
      </c>
      <c r="B16" s="129"/>
      <c r="C16" s="129"/>
    </row>
    <row r="17" spans="1:3" ht="13" x14ac:dyDescent="0.25">
      <c r="A17" s="130" t="s">
        <v>11</v>
      </c>
      <c r="B17" s="130"/>
      <c r="C17" s="168"/>
    </row>
    <row r="18" spans="1:3" ht="13" x14ac:dyDescent="0.25">
      <c r="A18" s="130" t="s">
        <v>12</v>
      </c>
      <c r="B18" s="130"/>
      <c r="C18" s="168"/>
    </row>
    <row r="19" spans="1:3" ht="13" x14ac:dyDescent="0.25">
      <c r="A19" s="130" t="s">
        <v>13</v>
      </c>
      <c r="B19" s="130"/>
      <c r="C19" s="168"/>
    </row>
    <row r="20" spans="1:3" ht="13" x14ac:dyDescent="0.25">
      <c r="A20" s="130" t="s">
        <v>14</v>
      </c>
      <c r="B20" s="130"/>
      <c r="C20" s="169"/>
    </row>
    <row r="21" spans="1:3" ht="13" x14ac:dyDescent="0.25">
      <c r="A21" s="130" t="s">
        <v>15</v>
      </c>
      <c r="B21" s="130"/>
      <c r="C21" s="170"/>
    </row>
    <row r="22" spans="1:3" ht="13" x14ac:dyDescent="0.25">
      <c r="A22" s="130" t="s">
        <v>16</v>
      </c>
      <c r="B22" s="130"/>
      <c r="C22" s="168"/>
    </row>
    <row r="23" spans="1:3" ht="13" x14ac:dyDescent="0.25">
      <c r="A23" s="130" t="s">
        <v>17</v>
      </c>
      <c r="B23" s="130"/>
      <c r="C23" s="168"/>
    </row>
    <row r="24" spans="1:3" ht="13" x14ac:dyDescent="0.25">
      <c r="A24" s="130" t="s">
        <v>18</v>
      </c>
      <c r="B24" s="130"/>
      <c r="C24" s="168"/>
    </row>
    <row r="25" spans="1:3" ht="13" x14ac:dyDescent="0.25">
      <c r="A25" s="149" t="s">
        <v>19</v>
      </c>
      <c r="B25" s="148"/>
      <c r="C25" s="168"/>
    </row>
    <row r="26" spans="1:3" ht="13" x14ac:dyDescent="0.25">
      <c r="A26" s="149" t="s">
        <v>20</v>
      </c>
      <c r="B26" s="148"/>
      <c r="C26" s="168"/>
    </row>
    <row r="28" spans="1:3" ht="13" x14ac:dyDescent="0.25">
      <c r="A28" s="129" t="s">
        <v>21</v>
      </c>
      <c r="B28" s="129"/>
      <c r="C28" s="129"/>
    </row>
    <row r="29" spans="1:3" x14ac:dyDescent="0.25">
      <c r="A29" s="131"/>
      <c r="B29" s="132"/>
      <c r="C29" s="133"/>
    </row>
    <row r="30" spans="1:3" ht="13" x14ac:dyDescent="0.25">
      <c r="A30" s="30" t="s">
        <v>22</v>
      </c>
      <c r="B30" s="33"/>
      <c r="C30" s="171"/>
    </row>
    <row r="31" spans="1:3" ht="13" x14ac:dyDescent="0.25">
      <c r="A31" s="30" t="s">
        <v>23</v>
      </c>
      <c r="B31" s="33"/>
      <c r="C31" s="171"/>
    </row>
    <row r="32" spans="1:3" ht="12.75" customHeight="1" x14ac:dyDescent="0.25">
      <c r="A32" s="30" t="s">
        <v>24</v>
      </c>
      <c r="B32" s="33"/>
      <c r="C32" s="171"/>
    </row>
    <row r="33" spans="1:3" ht="12.75" customHeight="1" x14ac:dyDescent="0.25">
      <c r="A33" s="30" t="s">
        <v>25</v>
      </c>
      <c r="B33" s="34"/>
      <c r="C33" s="172"/>
    </row>
    <row r="34" spans="1:3" ht="13" x14ac:dyDescent="0.25">
      <c r="A34" s="30" t="s">
        <v>26</v>
      </c>
      <c r="B34" s="33"/>
      <c r="C34" s="171"/>
    </row>
    <row r="35" spans="1:3" x14ac:dyDescent="0.25">
      <c r="A35" s="31"/>
      <c r="B35" s="32"/>
      <c r="C35" s="35"/>
    </row>
    <row r="36" spans="1:3" ht="13" x14ac:dyDescent="0.25">
      <c r="A36" s="30" t="s">
        <v>22</v>
      </c>
      <c r="B36" s="33"/>
      <c r="C36" s="171"/>
    </row>
    <row r="37" spans="1:3" ht="13" x14ac:dyDescent="0.25">
      <c r="A37" s="30" t="s">
        <v>23</v>
      </c>
      <c r="B37" s="33"/>
      <c r="C37" s="171"/>
    </row>
    <row r="38" spans="1:3" ht="13" x14ac:dyDescent="0.25">
      <c r="A38" s="30" t="s">
        <v>24</v>
      </c>
      <c r="B38" s="33"/>
      <c r="C38" s="171"/>
    </row>
    <row r="39" spans="1:3" ht="13" x14ac:dyDescent="0.25">
      <c r="A39" s="30" t="s">
        <v>25</v>
      </c>
      <c r="B39" s="34"/>
      <c r="C39" s="172"/>
    </row>
    <row r="40" spans="1:3" ht="13" x14ac:dyDescent="0.25">
      <c r="A40" s="30" t="s">
        <v>26</v>
      </c>
      <c r="B40" s="33"/>
      <c r="C40" s="171"/>
    </row>
    <row r="42" spans="1:3" x14ac:dyDescent="0.25">
      <c r="A42" s="73" t="s">
        <v>27</v>
      </c>
    </row>
    <row r="43" spans="1:3" x14ac:dyDescent="0.25">
      <c r="A43" s="73" t="s">
        <v>28</v>
      </c>
    </row>
    <row r="44" spans="1:3" x14ac:dyDescent="0.25">
      <c r="A44" s="73" t="s">
        <v>29</v>
      </c>
    </row>
    <row r="46" spans="1:3" ht="12.75" customHeight="1" x14ac:dyDescent="0.25"/>
    <row r="47" spans="1:3" ht="12.75" hidden="1" customHeight="1" x14ac:dyDescent="0.35">
      <c r="A47" s="150" t="s">
        <v>30</v>
      </c>
    </row>
    <row r="48" spans="1:3" ht="12.75" hidden="1" customHeight="1" x14ac:dyDescent="0.35">
      <c r="A48" s="150" t="s">
        <v>31</v>
      </c>
    </row>
    <row r="49" spans="1:1" ht="14.5" hidden="1" x14ac:dyDescent="0.35">
      <c r="A49" s="150" t="s">
        <v>32</v>
      </c>
    </row>
  </sheetData>
  <sheetProtection sort="0" autoFilter="0"/>
  <phoneticPr fontId="2" type="noConversion"/>
  <dataValidations count="10">
    <dataValidation allowBlank="1" showInputMessage="1" showErrorMessage="1" prompt="Insert tester name and organization" sqref="C23" xr:uid="{00000000-0002-0000-0000-000000000000}"/>
    <dataValidation allowBlank="1" showInputMessage="1" showErrorMessage="1" prompt="Insert device/host name" sqref="C24" xr:uid="{00000000-0002-0000-0000-000001000000}"/>
    <dataValidation allowBlank="1" showInputMessage="1" showErrorMessage="1" prompt="Insert agency code(s) for all shared agencies" sqref="C22" xr:uid="{00000000-0002-0000-0000-000002000000}"/>
    <dataValidation allowBlank="1" showInputMessage="1" showErrorMessage="1" prompt="Insert date of closing conference" sqref="C21" xr:uid="{00000000-0002-0000-0000-000003000000}"/>
    <dataValidation allowBlank="1" showInputMessage="1" showErrorMessage="1" prompt="Insert date testing occurred" sqref="C20"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complete agency code" sqref="C18" xr:uid="{00000000-0002-0000-0000-000006000000}"/>
    <dataValidation allowBlank="1" showInputMessage="1" showErrorMessage="1" prompt="Insert complete agency name" sqref="C17" xr:uid="{00000000-0002-0000-0000-000007000000}"/>
    <dataValidation allowBlank="1" showInputMessage="1" showErrorMessage="1" prompt="Insert device function" sqref="C26" xr:uid="{00000000-0002-0000-0000-000008000000}"/>
    <dataValidation type="list" allowBlank="1" showInputMessage="1" showErrorMessage="1" prompt="Select logical network location of device" sqref="C25" xr:uid="{00000000-0002-0000-0000-000009000000}">
      <formula1>$A$47:$A$49</formula1>
    </dataValidation>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5"/>
  <sheetViews>
    <sheetView showGridLines="0" zoomScale="80" zoomScaleNormal="80" workbookViewId="0">
      <selection activeCell="D36" sqref="D36"/>
    </sheetView>
  </sheetViews>
  <sheetFormatPr defaultRowHeight="12.5" x14ac:dyDescent="0.25"/>
  <cols>
    <col min="1" max="1" width="20.453125" customWidth="1"/>
    <col min="2" max="2" width="11.1796875" customWidth="1"/>
    <col min="3" max="3" width="10.54296875" bestFit="1" customWidth="1"/>
    <col min="4" max="4" width="12.453125" customWidth="1"/>
    <col min="5" max="5" width="11" customWidth="1"/>
    <col min="6" max="6" width="13.1796875" customWidth="1"/>
    <col min="7" max="7" width="11" customWidth="1"/>
    <col min="8" max="9" width="14.1796875" hidden="1" customWidth="1"/>
    <col min="14" max="14" width="9.1796875" customWidth="1"/>
    <col min="15" max="15" width="8.81640625" customWidth="1"/>
    <col min="16" max="16" width="12.453125" customWidth="1"/>
  </cols>
  <sheetData>
    <row r="1" spans="1:16" ht="13" x14ac:dyDescent="0.3">
      <c r="A1" s="4" t="s">
        <v>33</v>
      </c>
      <c r="B1" s="5"/>
      <c r="C1" s="5"/>
      <c r="D1" s="5"/>
      <c r="E1" s="5"/>
      <c r="F1" s="5"/>
      <c r="G1" s="5"/>
      <c r="H1" s="5"/>
      <c r="I1" s="5"/>
      <c r="J1" s="5"/>
      <c r="K1" s="5"/>
      <c r="L1" s="5"/>
      <c r="M1" s="5"/>
      <c r="N1" s="5"/>
      <c r="O1" s="5"/>
      <c r="P1" s="6"/>
    </row>
    <row r="2" spans="1:16" ht="18" customHeight="1" x14ac:dyDescent="0.25">
      <c r="A2" s="7" t="s">
        <v>34</v>
      </c>
      <c r="B2" s="8"/>
      <c r="C2" s="8"/>
      <c r="D2" s="8"/>
      <c r="E2" s="8"/>
      <c r="F2" s="8"/>
      <c r="G2" s="8"/>
      <c r="H2" s="8"/>
      <c r="I2" s="8"/>
      <c r="J2" s="8"/>
      <c r="K2" s="8"/>
      <c r="L2" s="8"/>
      <c r="M2" s="8"/>
      <c r="N2" s="8"/>
      <c r="O2" s="8"/>
      <c r="P2" s="9"/>
    </row>
    <row r="3" spans="1:16" ht="12.75" customHeight="1" x14ac:dyDescent="0.25">
      <c r="A3" s="126" t="s">
        <v>35</v>
      </c>
      <c r="B3" s="11"/>
      <c r="C3" s="11"/>
      <c r="D3" s="11"/>
      <c r="E3" s="11"/>
      <c r="F3" s="11"/>
      <c r="G3" s="11"/>
      <c r="H3" s="11"/>
      <c r="I3" s="11"/>
      <c r="J3" s="11"/>
      <c r="K3" s="11"/>
      <c r="L3" s="11"/>
      <c r="M3" s="11"/>
      <c r="N3" s="11"/>
      <c r="O3" s="11"/>
      <c r="P3" s="12"/>
    </row>
    <row r="4" spans="1:16" x14ac:dyDescent="0.25">
      <c r="A4" s="10"/>
      <c r="B4" s="11"/>
      <c r="C4" s="11"/>
      <c r="D4" s="11"/>
      <c r="E4" s="11"/>
      <c r="F4" s="11"/>
      <c r="G4" s="11"/>
      <c r="H4" s="11"/>
      <c r="I4" s="11"/>
      <c r="J4" s="11"/>
      <c r="K4" s="11"/>
      <c r="L4" s="11"/>
      <c r="M4" s="11"/>
      <c r="N4" s="11"/>
      <c r="O4" s="11"/>
      <c r="P4" s="12"/>
    </row>
    <row r="5" spans="1:16" x14ac:dyDescent="0.25">
      <c r="A5" s="10" t="s">
        <v>36</v>
      </c>
      <c r="B5" s="11"/>
      <c r="C5" s="11"/>
      <c r="D5" s="11"/>
      <c r="E5" s="11"/>
      <c r="F5" s="11"/>
      <c r="G5" s="11"/>
      <c r="H5" s="11"/>
      <c r="I5" s="11"/>
      <c r="J5" s="11"/>
      <c r="K5" s="11"/>
      <c r="L5" s="11"/>
      <c r="M5" s="11"/>
      <c r="N5" s="11"/>
      <c r="O5" s="11"/>
      <c r="P5" s="12"/>
    </row>
    <row r="6" spans="1:16" x14ac:dyDescent="0.25">
      <c r="A6" s="10" t="s">
        <v>37</v>
      </c>
      <c r="B6" s="11"/>
      <c r="C6" s="11"/>
      <c r="D6" s="11"/>
      <c r="E6" s="11"/>
      <c r="F6" s="11"/>
      <c r="G6" s="11"/>
      <c r="H6" s="11"/>
      <c r="I6" s="11"/>
      <c r="J6" s="11"/>
      <c r="K6" s="11"/>
      <c r="L6" s="11"/>
      <c r="M6" s="11"/>
      <c r="N6" s="11"/>
      <c r="O6" s="11"/>
      <c r="P6" s="12"/>
    </row>
    <row r="7" spans="1:16" x14ac:dyDescent="0.25">
      <c r="A7" s="16"/>
      <c r="B7" s="13"/>
      <c r="C7" s="13"/>
      <c r="D7" s="13"/>
      <c r="E7" s="13"/>
      <c r="F7" s="13"/>
      <c r="G7" s="13"/>
      <c r="H7" s="13"/>
      <c r="I7" s="13"/>
      <c r="J7" s="13"/>
      <c r="K7" s="13"/>
      <c r="L7" s="13"/>
      <c r="M7" s="13"/>
      <c r="N7" s="13"/>
      <c r="O7" s="13"/>
      <c r="P7" s="14"/>
    </row>
    <row r="8" spans="1:16" x14ac:dyDescent="0.25">
      <c r="A8" s="111"/>
      <c r="B8" s="110"/>
      <c r="C8" s="110"/>
      <c r="D8" s="110"/>
      <c r="E8" s="110"/>
      <c r="F8" s="110"/>
      <c r="G8" s="110"/>
      <c r="H8" s="110"/>
      <c r="I8" s="110"/>
      <c r="J8" s="110"/>
      <c r="K8" s="110"/>
      <c r="L8" s="110"/>
      <c r="M8" s="110"/>
      <c r="N8" s="110"/>
      <c r="O8" s="110"/>
      <c r="P8" s="109"/>
    </row>
    <row r="9" spans="1:16" ht="13" x14ac:dyDescent="0.3">
      <c r="A9" s="85"/>
      <c r="B9" s="108" t="s">
        <v>38</v>
      </c>
      <c r="C9" s="107"/>
      <c r="D9" s="107"/>
      <c r="E9" s="107"/>
      <c r="F9" s="107"/>
      <c r="G9" s="106"/>
      <c r="P9" s="72"/>
    </row>
    <row r="10" spans="1:16" ht="13" x14ac:dyDescent="0.3">
      <c r="A10" s="85"/>
      <c r="B10" s="138" t="s">
        <v>39</v>
      </c>
      <c r="C10" s="136"/>
      <c r="D10" s="136"/>
      <c r="E10" s="136"/>
      <c r="F10" s="136"/>
      <c r="G10" s="137"/>
      <c r="P10" s="72"/>
    </row>
    <row r="11" spans="1:16" ht="12.75" customHeight="1" x14ac:dyDescent="0.3">
      <c r="A11" s="193" t="s">
        <v>40</v>
      </c>
      <c r="B11" s="90" t="s">
        <v>41</v>
      </c>
      <c r="C11" s="105"/>
      <c r="D11" s="89"/>
      <c r="E11" s="89"/>
      <c r="F11" s="89"/>
      <c r="G11" s="104"/>
      <c r="K11" s="103" t="s">
        <v>42</v>
      </c>
      <c r="L11" s="102"/>
      <c r="M11" s="102"/>
      <c r="N11" s="102"/>
      <c r="O11" s="101"/>
      <c r="P11" s="72"/>
    </row>
    <row r="12" spans="1:16" ht="36" x14ac:dyDescent="0.25">
      <c r="A12" s="193"/>
      <c r="B12" s="100" t="s">
        <v>43</v>
      </c>
      <c r="C12" s="99" t="s">
        <v>44</v>
      </c>
      <c r="D12" s="99" t="s">
        <v>45</v>
      </c>
      <c r="E12" s="99" t="s">
        <v>46</v>
      </c>
      <c r="F12" s="99" t="s">
        <v>47</v>
      </c>
      <c r="G12" s="98" t="s">
        <v>48</v>
      </c>
      <c r="K12" s="97" t="s">
        <v>49</v>
      </c>
      <c r="L12" s="18"/>
      <c r="M12" s="96" t="s">
        <v>50</v>
      </c>
      <c r="N12" s="96" t="s">
        <v>51</v>
      </c>
      <c r="O12" s="95" t="s">
        <v>52</v>
      </c>
      <c r="P12" s="72"/>
    </row>
    <row r="13" spans="1:16" ht="12.75" customHeight="1" x14ac:dyDescent="0.3">
      <c r="A13" s="85"/>
      <c r="B13" s="139">
        <f>COUNTIF('Gen Test Cases'!$I:$I,"Pass")</f>
        <v>0</v>
      </c>
      <c r="C13" s="139">
        <f>COUNTIF('Gen Test Cases'!$I:$I,"Fail")</f>
        <v>0</v>
      </c>
      <c r="D13" s="139">
        <f>COUNTIF('Gen Test Cases'!$I:$I,"Info")</f>
        <v>0</v>
      </c>
      <c r="E13" s="139">
        <f>COUNTIF('Gen Test Cases'!$I:$I,"N/A")</f>
        <v>0</v>
      </c>
      <c r="F13" s="139">
        <f>B13+C13</f>
        <v>0</v>
      </c>
      <c r="G13" s="140">
        <f>D25/100</f>
        <v>0</v>
      </c>
      <c r="K13" s="94" t="s">
        <v>53</v>
      </c>
      <c r="L13" s="93"/>
      <c r="M13" s="92">
        <f>COUNTA('Gen Test Cases'!I3:I35)</f>
        <v>0</v>
      </c>
      <c r="N13" s="92">
        <f>O13-M13</f>
        <v>33</v>
      </c>
      <c r="O13" s="91">
        <f>COUNTA('Gen Test Cases'!A3:A35)</f>
        <v>33</v>
      </c>
      <c r="P13" s="72"/>
    </row>
    <row r="14" spans="1:16" ht="12.75" customHeight="1" x14ac:dyDescent="0.25">
      <c r="A14" s="85"/>
      <c r="P14" s="72"/>
    </row>
    <row r="15" spans="1:16" ht="12.75" customHeight="1" x14ac:dyDescent="0.3">
      <c r="A15" s="85"/>
      <c r="B15" s="90" t="s">
        <v>54</v>
      </c>
      <c r="C15" s="89"/>
      <c r="D15" s="89"/>
      <c r="E15" s="89"/>
      <c r="F15" s="89"/>
      <c r="G15" s="88"/>
      <c r="O15" s="1"/>
      <c r="P15" s="72"/>
    </row>
    <row r="16" spans="1:16" ht="12.75" customHeight="1" x14ac:dyDescent="0.25">
      <c r="A16" s="85"/>
      <c r="B16" s="87" t="s">
        <v>55</v>
      </c>
      <c r="C16" s="87" t="s">
        <v>56</v>
      </c>
      <c r="D16" s="87" t="s">
        <v>57</v>
      </c>
      <c r="E16" s="87" t="s">
        <v>58</v>
      </c>
      <c r="F16" s="87" t="s">
        <v>46</v>
      </c>
      <c r="G16" s="87" t="s">
        <v>59</v>
      </c>
      <c r="H16" s="121" t="s">
        <v>60</v>
      </c>
      <c r="I16" s="121" t="s">
        <v>61</v>
      </c>
      <c r="O16" s="15"/>
      <c r="P16" s="72"/>
    </row>
    <row r="17" spans="1:16" ht="12.75" customHeight="1" x14ac:dyDescent="0.3">
      <c r="A17" s="85"/>
      <c r="B17" s="86">
        <v>8</v>
      </c>
      <c r="C17" s="86">
        <f>COUNTIF('Gen Test Cases'!AA:AA,B17)</f>
        <v>0</v>
      </c>
      <c r="D17" s="86">
        <f>COUNTIFS('Gen Test Cases'!AA:AA,B17,'Gen Test Cases'!I:I,$D$16)</f>
        <v>0</v>
      </c>
      <c r="E17" s="86">
        <f>COUNTIFS('Gen Test Cases'!AA:AA,B17,'Gen Test Cases'!I:I,$E$16)</f>
        <v>0</v>
      </c>
      <c r="F17" s="86">
        <f>COUNTIFS('Gen Test Cases'!AA:AA,B17,'Gen Test Cases'!I:I,$F$16)</f>
        <v>0</v>
      </c>
      <c r="G17" s="124">
        <v>1500</v>
      </c>
      <c r="H17">
        <f t="shared" ref="H17:H24" si="0">(C17-F17)*(G17)</f>
        <v>0</v>
      </c>
      <c r="I17">
        <f t="shared" ref="I17:I24" si="1">D17*G17</f>
        <v>0</v>
      </c>
      <c r="J17" s="151">
        <f>D13+N13</f>
        <v>33</v>
      </c>
      <c r="K17" s="152" t="str">
        <f>"WARNING: THERE IS AT LEAST ONE TEST CASE WITH"</f>
        <v>WARNING: THERE IS AT LEAST ONE TEST CASE WITH</v>
      </c>
      <c r="O17" s="15"/>
      <c r="P17" s="72"/>
    </row>
    <row r="18" spans="1:16" ht="12.75" customHeight="1" x14ac:dyDescent="0.3">
      <c r="A18" s="85"/>
      <c r="B18" s="86">
        <v>7</v>
      </c>
      <c r="C18" s="86">
        <f>COUNTIF('Gen Test Cases'!AA:AA,B18)</f>
        <v>2</v>
      </c>
      <c r="D18" s="86">
        <f>COUNTIFS('Gen Test Cases'!AA:AA,B18,'Gen Test Cases'!I:I,$D$16)</f>
        <v>0</v>
      </c>
      <c r="E18" s="86">
        <f>COUNTIFS('Gen Test Cases'!AA:AA,B18,'Gen Test Cases'!I:I,$E$16)</f>
        <v>0</v>
      </c>
      <c r="F18" s="86">
        <f>COUNTIFS('Gen Test Cases'!AA:AA,B18,'Gen Test Cases'!I:I,$F$16)</f>
        <v>0</v>
      </c>
      <c r="G18" s="124">
        <v>750</v>
      </c>
      <c r="H18">
        <f t="shared" si="0"/>
        <v>1500</v>
      </c>
      <c r="I18">
        <f t="shared" si="1"/>
        <v>0</v>
      </c>
      <c r="K18" s="152" t="str">
        <f>"AN 'INFO' OR BLANK STATUS (SEE ABOVE)"</f>
        <v>AN 'INFO' OR BLANK STATUS (SEE ABOVE)</v>
      </c>
      <c r="O18" s="15"/>
      <c r="P18" s="72"/>
    </row>
    <row r="19" spans="1:16" ht="12.75" customHeight="1" x14ac:dyDescent="0.25">
      <c r="A19" s="85"/>
      <c r="B19" s="86">
        <v>6</v>
      </c>
      <c r="C19" s="86">
        <f>COUNTIF('Gen Test Cases'!AA:AA,B19)</f>
        <v>3</v>
      </c>
      <c r="D19" s="86">
        <f>COUNTIFS('Gen Test Cases'!AA:AA,B19,'Gen Test Cases'!I:I,$D$16)</f>
        <v>0</v>
      </c>
      <c r="E19" s="86">
        <f>COUNTIFS('Gen Test Cases'!AA:AA,B19,'Gen Test Cases'!I:I,$E$16)</f>
        <v>0</v>
      </c>
      <c r="F19" s="86">
        <f>COUNTIFS('Gen Test Cases'!AA:AA,B19,'Gen Test Cases'!I:I,$F$16)</f>
        <v>0</v>
      </c>
      <c r="G19" s="124">
        <v>100</v>
      </c>
      <c r="H19">
        <f t="shared" si="0"/>
        <v>300</v>
      </c>
      <c r="I19">
        <f t="shared" si="1"/>
        <v>0</v>
      </c>
      <c r="O19" s="15"/>
      <c r="P19" s="72"/>
    </row>
    <row r="20" spans="1:16" ht="12.75" customHeight="1" x14ac:dyDescent="0.25">
      <c r="A20" s="85"/>
      <c r="B20" s="86">
        <v>5</v>
      </c>
      <c r="C20" s="86">
        <f>COUNTIF('Gen Test Cases'!AA:AA,B20)</f>
        <v>10</v>
      </c>
      <c r="D20" s="86">
        <f>COUNTIFS('Gen Test Cases'!AA:AA,B20,'Gen Test Cases'!I:I,$D$16)</f>
        <v>0</v>
      </c>
      <c r="E20" s="86">
        <f>COUNTIFS('Gen Test Cases'!AA:AA,B20,'Gen Test Cases'!I:I,$E$16)</f>
        <v>0</v>
      </c>
      <c r="F20" s="86">
        <f>COUNTIFS('Gen Test Cases'!AA:AA,B20,'Gen Test Cases'!I:I,$F$16)</f>
        <v>0</v>
      </c>
      <c r="G20" s="124">
        <v>50</v>
      </c>
      <c r="H20">
        <f t="shared" si="0"/>
        <v>500</v>
      </c>
      <c r="I20">
        <f t="shared" si="1"/>
        <v>0</v>
      </c>
      <c r="O20" s="15"/>
      <c r="P20" s="72"/>
    </row>
    <row r="21" spans="1:16" ht="12.75" customHeight="1" x14ac:dyDescent="0.3">
      <c r="A21" s="85"/>
      <c r="B21" s="86">
        <v>4</v>
      </c>
      <c r="C21" s="86">
        <f>COUNTIF('Gen Test Cases'!AA:AA,B21)</f>
        <v>6</v>
      </c>
      <c r="D21" s="86">
        <f>COUNTIFS('Gen Test Cases'!AA:AA,B21,'Gen Test Cases'!I:I,$D$16)</f>
        <v>0</v>
      </c>
      <c r="E21" s="86">
        <f>COUNTIFS('Gen Test Cases'!AA:AA,B21,'Gen Test Cases'!I:I,$E$16)</f>
        <v>0</v>
      </c>
      <c r="F21" s="86">
        <f>COUNTIFS('Gen Test Cases'!AA:AA,B21,'Gen Test Cases'!I:I,$F$16)</f>
        <v>0</v>
      </c>
      <c r="G21" s="124">
        <v>10</v>
      </c>
      <c r="H21">
        <f t="shared" si="0"/>
        <v>60</v>
      </c>
      <c r="I21">
        <f t="shared" si="1"/>
        <v>0</v>
      </c>
      <c r="J21" s="151">
        <f>SUMPRODUCT(--ISERROR('Gen Test Cases'!AA3:AA314))+SUMPRODUCT(--ISERROR(#REF!))</f>
        <v>12</v>
      </c>
      <c r="K21" s="152" t="str">
        <f>"WARNING: THERE IS AT LEAST ONE TEST CASE WITH"</f>
        <v>WARNING: THERE IS AT LEAST ONE TEST CASE WITH</v>
      </c>
      <c r="O21" s="15"/>
      <c r="P21" s="72"/>
    </row>
    <row r="22" spans="1:16" ht="12.75" customHeight="1" x14ac:dyDescent="0.3">
      <c r="A22" s="85"/>
      <c r="B22" s="86">
        <v>3</v>
      </c>
      <c r="C22" s="86">
        <f>COUNTIF('Gen Test Cases'!AA:AA,B22)</f>
        <v>0</v>
      </c>
      <c r="D22" s="86">
        <f>COUNTIFS('Gen Test Cases'!AA:AA,B22,'Gen Test Cases'!I:I,$D$16)</f>
        <v>0</v>
      </c>
      <c r="E22" s="86">
        <f>COUNTIFS('Gen Test Cases'!AA:AA,B22,'Gen Test Cases'!I:I,$E$16)</f>
        <v>0</v>
      </c>
      <c r="F22" s="86">
        <f>COUNTIFS('Gen Test Cases'!AA:AA,B22,'Gen Test Cases'!I:I,$F$16)</f>
        <v>0</v>
      </c>
      <c r="G22" s="124">
        <v>5</v>
      </c>
      <c r="H22">
        <f t="shared" si="0"/>
        <v>0</v>
      </c>
      <c r="I22">
        <f t="shared" si="1"/>
        <v>0</v>
      </c>
      <c r="K22" s="152" t="str">
        <f>"MULTIPLE OR INVALID ISSUE CODES (SEE TEST CASES TABS)"</f>
        <v>MULTIPLE OR INVALID ISSUE CODES (SEE TEST CASES TABS)</v>
      </c>
      <c r="P22" s="72"/>
    </row>
    <row r="23" spans="1:16" ht="12.75" customHeight="1" x14ac:dyDescent="0.25">
      <c r="A23" s="85"/>
      <c r="B23" s="86">
        <v>2</v>
      </c>
      <c r="C23" s="86">
        <f>COUNTIF('Gen Test Cases'!AA:AA,B23)</f>
        <v>1</v>
      </c>
      <c r="D23" s="86">
        <f>COUNTIFS('Gen Test Cases'!AA:AA,B23,'Gen Test Cases'!I:I,$D$16)</f>
        <v>0</v>
      </c>
      <c r="E23" s="86">
        <f>COUNTIFS('Gen Test Cases'!AA:AA,B23,'Gen Test Cases'!I:I,$E$16)</f>
        <v>0</v>
      </c>
      <c r="F23" s="86">
        <f>COUNTIFS('Gen Test Cases'!AA:AA,B23,'Gen Test Cases'!I:I,$F$16)</f>
        <v>0</v>
      </c>
      <c r="G23" s="124">
        <v>2</v>
      </c>
      <c r="H23">
        <f t="shared" si="0"/>
        <v>2</v>
      </c>
      <c r="I23">
        <f t="shared" si="1"/>
        <v>0</v>
      </c>
      <c r="P23" s="72"/>
    </row>
    <row r="24" spans="1:16" ht="12.75" customHeight="1" x14ac:dyDescent="0.25">
      <c r="A24" s="85"/>
      <c r="B24" s="86">
        <v>1</v>
      </c>
      <c r="C24" s="86">
        <f>COUNTIF('Gen Test Cases'!AA:AA,B24)</f>
        <v>0</v>
      </c>
      <c r="D24" s="86">
        <f>COUNTIFS('Gen Test Cases'!AA:AA,B24,'Gen Test Cases'!I:I,$D$16)</f>
        <v>0</v>
      </c>
      <c r="E24" s="86">
        <f>COUNTIFS('Gen Test Cases'!AA:AA,B24,'Gen Test Cases'!I:I,$E$16)</f>
        <v>0</v>
      </c>
      <c r="F24" s="86">
        <f>COUNTIFS('Gen Test Cases'!AA:AA,B24,'Gen Test Cases'!I:I,$F$16)</f>
        <v>0</v>
      </c>
      <c r="G24" s="124">
        <v>1</v>
      </c>
      <c r="H24">
        <f t="shared" si="0"/>
        <v>0</v>
      </c>
      <c r="I24">
        <f t="shared" si="1"/>
        <v>0</v>
      </c>
      <c r="P24" s="72"/>
    </row>
    <row r="25" spans="1:16" ht="13" hidden="1" x14ac:dyDescent="0.3">
      <c r="A25" s="85"/>
      <c r="B25" s="122" t="s">
        <v>62</v>
      </c>
      <c r="C25" s="123"/>
      <c r="D25" s="125">
        <f>SUM(I17:I24)/SUM(H17:H24)*100</f>
        <v>0</v>
      </c>
      <c r="J25" s="1"/>
      <c r="K25" s="1"/>
      <c r="L25" s="1"/>
      <c r="M25" s="1"/>
      <c r="N25" s="1"/>
      <c r="P25" s="72"/>
    </row>
    <row r="26" spans="1:16" x14ac:dyDescent="0.25">
      <c r="A26" s="84"/>
      <c r="B26" s="83"/>
      <c r="C26" s="83"/>
      <c r="D26" s="83"/>
      <c r="E26" s="83"/>
      <c r="F26" s="83"/>
      <c r="G26" s="83"/>
      <c r="H26" s="83"/>
      <c r="I26" s="83"/>
      <c r="J26" s="83"/>
      <c r="K26" s="83"/>
      <c r="L26" s="83"/>
      <c r="M26" s="83"/>
      <c r="N26" s="83"/>
      <c r="O26" s="83"/>
      <c r="P26" s="82"/>
    </row>
    <row r="27" spans="1:16" x14ac:dyDescent="0.25">
      <c r="A27" s="111"/>
      <c r="B27" s="110"/>
      <c r="C27" s="110"/>
      <c r="D27" s="110"/>
      <c r="E27" s="110"/>
      <c r="F27" s="110"/>
      <c r="G27" s="110"/>
      <c r="H27" s="110"/>
      <c r="I27" s="110"/>
      <c r="J27" s="110"/>
      <c r="K27" s="110"/>
      <c r="L27" s="110"/>
      <c r="M27" s="110"/>
      <c r="N27" s="110"/>
      <c r="O27" s="110"/>
      <c r="P27" s="109"/>
    </row>
    <row r="28" spans="1:16" ht="13" x14ac:dyDescent="0.3">
      <c r="A28" s="85"/>
      <c r="B28" s="108" t="s">
        <v>63</v>
      </c>
      <c r="C28" s="107"/>
      <c r="D28" s="107"/>
      <c r="E28" s="107"/>
      <c r="F28" s="107"/>
      <c r="G28" s="106"/>
      <c r="P28" s="72"/>
    </row>
    <row r="29" spans="1:16" ht="13" x14ac:dyDescent="0.3">
      <c r="A29" s="85"/>
      <c r="B29" s="138" t="s">
        <v>64</v>
      </c>
      <c r="C29" s="136"/>
      <c r="D29" s="136"/>
      <c r="E29" s="136"/>
      <c r="F29" s="136"/>
      <c r="G29" s="137"/>
      <c r="P29" s="72"/>
    </row>
    <row r="30" spans="1:16" ht="12.75" customHeight="1" x14ac:dyDescent="0.3">
      <c r="A30" s="193" t="s">
        <v>65</v>
      </c>
      <c r="B30" s="90" t="s">
        <v>41</v>
      </c>
      <c r="C30" s="105"/>
      <c r="D30" s="89"/>
      <c r="E30" s="89"/>
      <c r="F30" s="89"/>
      <c r="G30" s="104"/>
      <c r="K30" s="103" t="s">
        <v>42</v>
      </c>
      <c r="L30" s="102"/>
      <c r="M30" s="102"/>
      <c r="N30" s="102"/>
      <c r="O30" s="101"/>
      <c r="P30" s="72"/>
    </row>
    <row r="31" spans="1:16" ht="58.5" customHeight="1" x14ac:dyDescent="0.25">
      <c r="A31" s="193"/>
      <c r="B31" s="100" t="s">
        <v>43</v>
      </c>
      <c r="C31" s="99" t="s">
        <v>44</v>
      </c>
      <c r="D31" s="99" t="s">
        <v>45</v>
      </c>
      <c r="E31" s="99" t="s">
        <v>46</v>
      </c>
      <c r="F31" s="99" t="s">
        <v>47</v>
      </c>
      <c r="G31" s="98" t="s">
        <v>48</v>
      </c>
      <c r="K31" s="97" t="s">
        <v>49</v>
      </c>
      <c r="L31" s="18"/>
      <c r="M31" s="96" t="s">
        <v>50</v>
      </c>
      <c r="N31" s="96" t="s">
        <v>51</v>
      </c>
      <c r="O31" s="95" t="s">
        <v>52</v>
      </c>
      <c r="P31" s="72"/>
    </row>
    <row r="32" spans="1:16" ht="12.75" customHeight="1" x14ac:dyDescent="0.3">
      <c r="A32" s="85"/>
      <c r="B32" s="139">
        <f>COUNTIF('Gen Test Cases'!$I:$I,"Pass")+COUNTIF('HVP Application'!$J:$J,"Pass")</f>
        <v>0</v>
      </c>
      <c r="C32" s="139">
        <f>COUNTIF('Gen Test Cases'!$I:$I,"Fail")+COUNTIF('HVP Application'!$J:$J,"Fail")</f>
        <v>0</v>
      </c>
      <c r="D32" s="139">
        <f>COUNTIF('Gen Test Cases'!$I:$I,"Info")+COUNTIF('HVP Application'!$J:$J,"Info")</f>
        <v>0</v>
      </c>
      <c r="E32" s="139">
        <f>COUNTIF('Gen Test Cases'!$I:$I,"N/A")+COUNTIF('HVP Application'!$J:$J,"N/A")</f>
        <v>0</v>
      </c>
      <c r="F32" s="139">
        <f>B32+C32</f>
        <v>0</v>
      </c>
      <c r="G32" s="140">
        <f>D44/100</f>
        <v>0</v>
      </c>
      <c r="K32" s="94" t="s">
        <v>53</v>
      </c>
      <c r="L32" s="93"/>
      <c r="M32" s="92">
        <f>COUNTA('Gen Test Cases'!I3:I35)+COUNTA('HVP Application'!J3:J12)</f>
        <v>0</v>
      </c>
      <c r="N32" s="92">
        <f>O32-M32</f>
        <v>43</v>
      </c>
      <c r="O32" s="91">
        <f>COUNTA('Gen Test Cases'!A3:A35)+COUNTA('HVP Application'!A3:A12)</f>
        <v>43</v>
      </c>
      <c r="P32" s="72"/>
    </row>
    <row r="33" spans="1:16" x14ac:dyDescent="0.25">
      <c r="A33" s="85"/>
      <c r="P33" s="72"/>
    </row>
    <row r="34" spans="1:16" ht="13" x14ac:dyDescent="0.3">
      <c r="A34" s="85"/>
      <c r="B34" s="90" t="s">
        <v>54</v>
      </c>
      <c r="C34" s="89"/>
      <c r="D34" s="89"/>
      <c r="E34" s="89"/>
      <c r="F34" s="89"/>
      <c r="G34" s="88"/>
      <c r="O34" s="1"/>
      <c r="P34" s="72"/>
    </row>
    <row r="35" spans="1:16" ht="13" x14ac:dyDescent="0.25">
      <c r="A35" s="85"/>
      <c r="B35" s="87" t="s">
        <v>55</v>
      </c>
      <c r="C35" s="87" t="s">
        <v>56</v>
      </c>
      <c r="D35" s="87" t="s">
        <v>57</v>
      </c>
      <c r="E35" s="87" t="s">
        <v>58</v>
      </c>
      <c r="F35" s="87" t="s">
        <v>46</v>
      </c>
      <c r="G35" s="87" t="s">
        <v>59</v>
      </c>
      <c r="H35" s="121" t="s">
        <v>60</v>
      </c>
      <c r="I35" s="121" t="s">
        <v>61</v>
      </c>
      <c r="O35" s="15"/>
      <c r="P35" s="72"/>
    </row>
    <row r="36" spans="1:16" ht="13" x14ac:dyDescent="0.3">
      <c r="A36" s="85"/>
      <c r="B36" s="86">
        <v>8</v>
      </c>
      <c r="C36" s="86">
        <f>COUNTIF('Gen Test Cases'!AA:AA,B36)+COUNTIF('HVP Application'!AA:AA,B36)</f>
        <v>1</v>
      </c>
      <c r="D36" s="86">
        <f>COUNTIFS('Gen Test Cases'!AA:AA,B36,'Gen Test Cases'!I:I,$D$35)+COUNTIFS('HVP Application'!AA:AA,B36,'HVP Application'!J:J,$D$35)</f>
        <v>0</v>
      </c>
      <c r="E36" s="86">
        <f>COUNTIFS('Gen Test Cases'!AA:AA,B36,'Gen Test Cases'!I:I,$E$35)+COUNTIFS('HVP Application'!AA:AA,B36,'HVP Application'!J:J,$E$35)</f>
        <v>0</v>
      </c>
      <c r="F36" s="86">
        <f>COUNTIFS('Gen Test Cases'!AA:AA,B36,'Gen Test Cases'!I:I,$F$35)+COUNTIFS('HVP Application'!AA:AA,B36,'HVP Application'!J:J,$F$35)</f>
        <v>0</v>
      </c>
      <c r="G36" s="124">
        <v>1500</v>
      </c>
      <c r="H36">
        <f t="shared" ref="H36:H41" si="2">(C36-F36)*(G36)</f>
        <v>1500</v>
      </c>
      <c r="I36">
        <f t="shared" ref="I36:I41" si="3">D36*G36</f>
        <v>0</v>
      </c>
      <c r="J36" s="151">
        <f>D32+N32</f>
        <v>43</v>
      </c>
      <c r="K36" s="152" t="str">
        <f>"WARNING: THERE IS AT LEAST ONE TEST CASE WITH"</f>
        <v>WARNING: THERE IS AT LEAST ONE TEST CASE WITH</v>
      </c>
      <c r="O36" s="15"/>
      <c r="P36" s="72"/>
    </row>
    <row r="37" spans="1:16" ht="13" x14ac:dyDescent="0.3">
      <c r="A37" s="85"/>
      <c r="B37" s="86">
        <v>7</v>
      </c>
      <c r="C37" s="86">
        <f>COUNTIF('Gen Test Cases'!AA:AA,B37)+COUNTIF('HVP Application'!AA:AA,B37)</f>
        <v>6</v>
      </c>
      <c r="D37" s="86">
        <f>COUNTIFS('Gen Test Cases'!AA:AA,B37,'Gen Test Cases'!I:I,$D$35)+COUNTIFS('HVP Application'!AA:AA,B37,'HVP Application'!J:J,$D$35)</f>
        <v>0</v>
      </c>
      <c r="E37" s="86">
        <f>COUNTIFS('Gen Test Cases'!AA:AA,B37,'Gen Test Cases'!I:I,$E$35)+COUNTIFS('HVP Application'!AA:AA,B37,'HVP Application'!J:J,$E$35)</f>
        <v>0</v>
      </c>
      <c r="F37" s="86">
        <f>COUNTIFS('Gen Test Cases'!AA:AA,B37,'Gen Test Cases'!I:I,$F$35)+COUNTIFS('HVP Application'!AA:AA,B37,'HVP Application'!J:J,$F$35)</f>
        <v>0</v>
      </c>
      <c r="G37" s="124">
        <v>750</v>
      </c>
      <c r="H37">
        <f t="shared" si="2"/>
        <v>4500</v>
      </c>
      <c r="I37">
        <f t="shared" si="3"/>
        <v>0</v>
      </c>
      <c r="K37" s="152" t="str">
        <f>"AN 'INFO' OR BLANK STATUS (SEE ABOVE)"</f>
        <v>AN 'INFO' OR BLANK STATUS (SEE ABOVE)</v>
      </c>
      <c r="P37" s="72"/>
    </row>
    <row r="38" spans="1:16" x14ac:dyDescent="0.25">
      <c r="A38" s="85"/>
      <c r="B38" s="86">
        <v>6</v>
      </c>
      <c r="C38" s="86">
        <f>COUNTIF('Gen Test Cases'!AA:AA,B38)+COUNTIF('HVP Application'!AA:AA,B38)</f>
        <v>6</v>
      </c>
      <c r="D38" s="86">
        <f>COUNTIFS('Gen Test Cases'!AA:AA,B38,'Gen Test Cases'!I:I,$D$35)+COUNTIFS('HVP Application'!AA:AA,B38,'HVP Application'!J:J,$D$35)</f>
        <v>0</v>
      </c>
      <c r="E38" s="86">
        <f>COUNTIFS('Gen Test Cases'!AA:AA,B38,'Gen Test Cases'!I:I,$E$35)+COUNTIFS('HVP Application'!AA:AA,B38,'HVP Application'!J:J,$E$35)</f>
        <v>0</v>
      </c>
      <c r="F38" s="86">
        <f>COUNTIFS('Gen Test Cases'!AA:AA,B38,'Gen Test Cases'!I:I,$F$35)+COUNTIFS('HVP Application'!AA:AA,B38,'HVP Application'!J:J,$F$35)</f>
        <v>0</v>
      </c>
      <c r="G38" s="124">
        <v>100</v>
      </c>
      <c r="H38">
        <f t="shared" si="2"/>
        <v>600</v>
      </c>
      <c r="I38">
        <f t="shared" si="3"/>
        <v>0</v>
      </c>
      <c r="P38" s="72"/>
    </row>
    <row r="39" spans="1:16" x14ac:dyDescent="0.25">
      <c r="A39" s="85"/>
      <c r="B39" s="86">
        <v>5</v>
      </c>
      <c r="C39" s="86">
        <f>COUNTIF('Gen Test Cases'!AA:AA,B39)+COUNTIF('HVP Application'!AA:AA,B39)</f>
        <v>10</v>
      </c>
      <c r="D39" s="86">
        <f>COUNTIFS('Gen Test Cases'!AA:AA,B39,'Gen Test Cases'!I:I,$D$35)+COUNTIFS('HVP Application'!AA:AA,B39,'HVP Application'!J:J,$D$35)</f>
        <v>0</v>
      </c>
      <c r="E39" s="86">
        <f>COUNTIFS('Gen Test Cases'!AA:AA,B39,'Gen Test Cases'!I:I,$E$35)+COUNTIFS('HVP Application'!AA:AA,B39,'HVP Application'!J:J,$E$35)</f>
        <v>0</v>
      </c>
      <c r="F39" s="86">
        <f>COUNTIFS('Gen Test Cases'!AA:AA,B39,'Gen Test Cases'!I:I,$F$35)+COUNTIFS('HVP Application'!AA:AA,B39,'HVP Application'!J:J,$F$35)</f>
        <v>0</v>
      </c>
      <c r="G39" s="124">
        <v>50</v>
      </c>
      <c r="H39">
        <f t="shared" si="2"/>
        <v>500</v>
      </c>
      <c r="I39">
        <f t="shared" si="3"/>
        <v>0</v>
      </c>
      <c r="P39" s="72"/>
    </row>
    <row r="40" spans="1:16" ht="13" x14ac:dyDescent="0.3">
      <c r="A40" s="85"/>
      <c r="B40" s="86">
        <v>4</v>
      </c>
      <c r="C40" s="86">
        <f>COUNTIF('Gen Test Cases'!AA:AA,B40)+COUNTIF('HVP Application'!AA:AA,B40)</f>
        <v>8</v>
      </c>
      <c r="D40" s="86">
        <f>COUNTIFS('Gen Test Cases'!AA:AA,B40,'Gen Test Cases'!I:I,$D$35)+COUNTIFS('HVP Application'!AA:AA,B40,'HVP Application'!J:J,$D$35)</f>
        <v>0</v>
      </c>
      <c r="E40" s="86">
        <f>COUNTIFS('Gen Test Cases'!AA:AA,B40,'Gen Test Cases'!I:I,$E$35)+COUNTIFS('HVP Application'!AA:AA,B40,'HVP Application'!J:J,$E$35)</f>
        <v>0</v>
      </c>
      <c r="F40" s="86">
        <f>COUNTIFS('Gen Test Cases'!AA:AA,B40,'Gen Test Cases'!I:I,$F$35)+COUNTIFS('HVP Application'!AA:AA,B40,'HVP Application'!J:J,$F$35)</f>
        <v>0</v>
      </c>
      <c r="G40" s="124">
        <v>10</v>
      </c>
      <c r="H40">
        <f t="shared" si="2"/>
        <v>80</v>
      </c>
      <c r="I40">
        <f t="shared" si="3"/>
        <v>0</v>
      </c>
      <c r="J40" s="151">
        <f>SUMPRODUCT(--ISERROR('Gen Test Cases'!AA3:AA333))+SUMPRODUCT(--ISERROR(#REF!))+SUMPRODUCT(--ISERROR('HVP Application'!AA3:AA319))</f>
        <v>12</v>
      </c>
      <c r="K40" s="152" t="str">
        <f>"WARNING: THERE IS AT LEAST ONE TEST CASE WITH"</f>
        <v>WARNING: THERE IS AT LEAST ONE TEST CASE WITH</v>
      </c>
      <c r="P40" s="72"/>
    </row>
    <row r="41" spans="1:16" ht="13" x14ac:dyDescent="0.3">
      <c r="A41" s="85"/>
      <c r="B41" s="86">
        <v>3</v>
      </c>
      <c r="C41" s="86">
        <f>COUNTIF('Gen Test Cases'!AA:AA,B41)+COUNTIF('HVP Application'!AA:AA,B41)</f>
        <v>0</v>
      </c>
      <c r="D41" s="86">
        <f>COUNTIFS('Gen Test Cases'!AA:AA,B41,'Gen Test Cases'!I:I,$D$35)+COUNTIFS('HVP Application'!AA:AA,B41,'HVP Application'!J:J,$D$35)</f>
        <v>0</v>
      </c>
      <c r="E41" s="86">
        <f>COUNTIFS('Gen Test Cases'!AA:AA,B41,'Gen Test Cases'!I:I,$E$35)+COUNTIFS('HVP Application'!AA:AA,B41,'HVP Application'!J:J,$E$35)</f>
        <v>0</v>
      </c>
      <c r="F41" s="86">
        <f>COUNTIFS('Gen Test Cases'!AA:AA,B41,'Gen Test Cases'!I:I,$F$35)+COUNTIFS('HVP Application'!AA:AA,B41,'HVP Application'!J:J,$F$35)</f>
        <v>0</v>
      </c>
      <c r="G41" s="124">
        <v>5</v>
      </c>
      <c r="H41">
        <f t="shared" si="2"/>
        <v>0</v>
      </c>
      <c r="I41">
        <f t="shared" si="3"/>
        <v>0</v>
      </c>
      <c r="K41" s="152" t="str">
        <f>"MULTIPLE OR INVALID ISSUE CODES (SEE TEST CASES TABS)"</f>
        <v>MULTIPLE OR INVALID ISSUE CODES (SEE TEST CASES TABS)</v>
      </c>
      <c r="P41" s="72"/>
    </row>
    <row r="42" spans="1:16" x14ac:dyDescent="0.25">
      <c r="A42" s="85"/>
      <c r="B42" s="86">
        <v>2</v>
      </c>
      <c r="C42" s="86">
        <f>COUNTIF('Gen Test Cases'!AA:AA,B42)+COUNTIF('HVP Application'!AA:AA,B42)</f>
        <v>1</v>
      </c>
      <c r="D42" s="86">
        <f>COUNTIFS('Gen Test Cases'!AA:AA,B42,'Gen Test Cases'!I:I,$D$35)+COUNTIFS('HVP Application'!AA:AA,B42,'HVP Application'!J:J,$D$35)</f>
        <v>0</v>
      </c>
      <c r="E42" s="86">
        <f>COUNTIFS('Gen Test Cases'!AA:AA,B42,'Gen Test Cases'!I:I,$E$35)+COUNTIFS('HVP Application'!AA:AA,B42,'HVP Application'!J:J,$E$35)</f>
        <v>0</v>
      </c>
      <c r="F42" s="86">
        <f>COUNTIFS('Gen Test Cases'!AA:AA,B42,'Gen Test Cases'!I:I,$F$35)+COUNTIFS('HVP Application'!AA:AA,B42,'HVP Application'!J:J,$F$35)</f>
        <v>0</v>
      </c>
      <c r="G42" s="124">
        <v>2</v>
      </c>
      <c r="H42">
        <f>(C42-F42)*(G42)</f>
        <v>2</v>
      </c>
      <c r="I42">
        <f>D42*G42</f>
        <v>0</v>
      </c>
      <c r="P42" s="72"/>
    </row>
    <row r="43" spans="1:16" x14ac:dyDescent="0.25">
      <c r="A43" s="85"/>
      <c r="B43" s="86">
        <v>1</v>
      </c>
      <c r="C43" s="86">
        <f>COUNTIF('Gen Test Cases'!AA:AA,B43)+COUNTIF('HVP Application'!AA:AA,B43)</f>
        <v>0</v>
      </c>
      <c r="D43" s="86">
        <f>COUNTIFS('Gen Test Cases'!AA:AA,B43,'Gen Test Cases'!I:I,$D$35)+COUNTIFS('HVP Application'!AA:AA,B43,'HVP Application'!J:J,$D$35)</f>
        <v>0</v>
      </c>
      <c r="E43" s="86">
        <f>COUNTIFS('Gen Test Cases'!AA:AA,B43,'Gen Test Cases'!I:I,$E$35)+COUNTIFS('HVP Application'!AA:AA,B43,'HVP Application'!J:J,$E$35)</f>
        <v>0</v>
      </c>
      <c r="F43" s="86">
        <f>COUNTIFS('Gen Test Cases'!AA:AA,B43,'Gen Test Cases'!I:I,$F$35)+COUNTIFS('HVP Application'!AA:AA,B43,'HVP Application'!J:J,$F$35)</f>
        <v>0</v>
      </c>
      <c r="G43" s="124">
        <v>1</v>
      </c>
      <c r="H43">
        <f>(C43-F43)*(G43)</f>
        <v>0</v>
      </c>
      <c r="I43">
        <f>D43*G43</f>
        <v>0</v>
      </c>
      <c r="P43" s="72"/>
    </row>
    <row r="44" spans="1:16" ht="13" hidden="1" x14ac:dyDescent="0.3">
      <c r="A44" s="85"/>
      <c r="B44" s="194" t="s">
        <v>62</v>
      </c>
      <c r="C44" s="195"/>
      <c r="D44" s="125">
        <f>SUM(I36:I43)/SUM(H36:H43)*100</f>
        <v>0</v>
      </c>
      <c r="J44" s="1"/>
      <c r="K44" s="1"/>
      <c r="L44" s="1"/>
      <c r="M44" s="1"/>
      <c r="N44" s="1"/>
      <c r="P44" s="72"/>
    </row>
    <row r="45" spans="1:16" x14ac:dyDescent="0.25">
      <c r="A45" s="84"/>
      <c r="B45" s="83"/>
      <c r="C45" s="83"/>
      <c r="D45" s="83"/>
      <c r="E45" s="83"/>
      <c r="F45" s="83"/>
      <c r="G45" s="83"/>
      <c r="H45" s="83"/>
      <c r="I45" s="83"/>
      <c r="J45" s="83"/>
      <c r="K45" s="83"/>
      <c r="L45" s="83"/>
      <c r="M45" s="83"/>
      <c r="N45" s="83"/>
      <c r="O45" s="83"/>
      <c r="P45" s="82"/>
    </row>
  </sheetData>
  <sheetProtection sort="0" autoFilter="0"/>
  <mergeCells count="3">
    <mergeCell ref="A11:A12"/>
    <mergeCell ref="A30:A31"/>
    <mergeCell ref="B44:C44"/>
  </mergeCells>
  <phoneticPr fontId="2" type="noConversion"/>
  <conditionalFormatting sqref="D13">
    <cfRule type="cellIs" dxfId="30" priority="17" stopIfTrue="1" operator="greaterThan">
      <formula>0</formula>
    </cfRule>
  </conditionalFormatting>
  <conditionalFormatting sqref="N13">
    <cfRule type="cellIs" dxfId="29" priority="15" stopIfTrue="1" operator="greaterThan">
      <formula>0</formula>
    </cfRule>
    <cfRule type="cellIs" dxfId="28" priority="16" stopIfTrue="1" operator="lessThan">
      <formula>0</formula>
    </cfRule>
  </conditionalFormatting>
  <conditionalFormatting sqref="K17:K18">
    <cfRule type="expression" dxfId="27" priority="29" stopIfTrue="1">
      <formula>$J$17=0</formula>
    </cfRule>
  </conditionalFormatting>
  <conditionalFormatting sqref="K21:K22">
    <cfRule type="expression" dxfId="26" priority="30" stopIfTrue="1">
      <formula>$J$21=0</formula>
    </cfRule>
  </conditionalFormatting>
  <conditionalFormatting sqref="N32">
    <cfRule type="cellIs" dxfId="25" priority="4" stopIfTrue="1" operator="greaterThan">
      <formula>0</formula>
    </cfRule>
    <cfRule type="cellIs" dxfId="24" priority="5" stopIfTrue="1" operator="lessThan">
      <formula>0</formula>
    </cfRule>
  </conditionalFormatting>
  <conditionalFormatting sqref="D32">
    <cfRule type="cellIs" dxfId="23" priority="3" stopIfTrue="1" operator="greaterThan">
      <formula>0</formula>
    </cfRule>
  </conditionalFormatting>
  <conditionalFormatting sqref="K36:K37">
    <cfRule type="expression" dxfId="22" priority="1" stopIfTrue="1">
      <formula>$J$36=0</formula>
    </cfRule>
  </conditionalFormatting>
  <conditionalFormatting sqref="K40:K41">
    <cfRule type="expression" dxfId="21" priority="2" stopIfTrue="1">
      <formula>$J$40=0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8"/>
  <sheetViews>
    <sheetView showGridLines="0" zoomScale="80" zoomScaleNormal="80" workbookViewId="0">
      <pane ySplit="1" topLeftCell="A2" activePane="bottomLeft" state="frozen"/>
      <selection pane="bottomLeft" activeCell="A3" sqref="A3:N20"/>
    </sheetView>
  </sheetViews>
  <sheetFormatPr defaultRowHeight="12.5" x14ac:dyDescent="0.25"/>
  <cols>
    <col min="14" max="14" width="11.81640625" customWidth="1"/>
  </cols>
  <sheetData>
    <row r="1" spans="1:14" ht="13" x14ac:dyDescent="0.3">
      <c r="A1" s="4" t="s">
        <v>66</v>
      </c>
      <c r="B1" s="5"/>
      <c r="C1" s="5"/>
      <c r="D1" s="5"/>
      <c r="E1" s="5"/>
      <c r="F1" s="5"/>
      <c r="G1" s="5"/>
      <c r="H1" s="5"/>
      <c r="I1" s="5"/>
      <c r="J1" s="5"/>
      <c r="K1" s="5"/>
      <c r="L1" s="5"/>
      <c r="M1" s="5"/>
      <c r="N1" s="6"/>
    </row>
    <row r="2" spans="1:14" ht="12.75" customHeight="1" x14ac:dyDescent="0.25">
      <c r="A2" s="36" t="s">
        <v>67</v>
      </c>
      <c r="B2" s="37"/>
      <c r="C2" s="37"/>
      <c r="D2" s="37"/>
      <c r="E2" s="37"/>
      <c r="F2" s="37"/>
      <c r="G2" s="37"/>
      <c r="H2" s="37"/>
      <c r="I2" s="37"/>
      <c r="J2" s="37"/>
      <c r="K2" s="37"/>
      <c r="L2" s="37"/>
      <c r="M2" s="37"/>
      <c r="N2" s="38"/>
    </row>
    <row r="3" spans="1:14" s="39" customFormat="1" ht="12.75" customHeight="1" x14ac:dyDescent="0.25">
      <c r="A3" s="205" t="s">
        <v>1466</v>
      </c>
      <c r="B3" s="206"/>
      <c r="C3" s="206"/>
      <c r="D3" s="206"/>
      <c r="E3" s="206"/>
      <c r="F3" s="206"/>
      <c r="G3" s="206"/>
      <c r="H3" s="206"/>
      <c r="I3" s="206"/>
      <c r="J3" s="206"/>
      <c r="K3" s="206"/>
      <c r="L3" s="206"/>
      <c r="M3" s="206"/>
      <c r="N3" s="207"/>
    </row>
    <row r="4" spans="1:14" s="39" customFormat="1" x14ac:dyDescent="0.25">
      <c r="A4" s="208"/>
      <c r="B4" s="209"/>
      <c r="C4" s="209"/>
      <c r="D4" s="209"/>
      <c r="E4" s="209"/>
      <c r="F4" s="209"/>
      <c r="G4" s="209"/>
      <c r="H4" s="209"/>
      <c r="I4" s="209"/>
      <c r="J4" s="209"/>
      <c r="K4" s="209"/>
      <c r="L4" s="209"/>
      <c r="M4" s="209"/>
      <c r="N4" s="210"/>
    </row>
    <row r="5" spans="1:14" s="39" customFormat="1" x14ac:dyDescent="0.25">
      <c r="A5" s="208"/>
      <c r="B5" s="209"/>
      <c r="C5" s="209"/>
      <c r="D5" s="209"/>
      <c r="E5" s="209"/>
      <c r="F5" s="209"/>
      <c r="G5" s="209"/>
      <c r="H5" s="209"/>
      <c r="I5" s="209"/>
      <c r="J5" s="209"/>
      <c r="K5" s="209"/>
      <c r="L5" s="209"/>
      <c r="M5" s="209"/>
      <c r="N5" s="210"/>
    </row>
    <row r="6" spans="1:14" s="39" customFormat="1" x14ac:dyDescent="0.25">
      <c r="A6" s="208"/>
      <c r="B6" s="209"/>
      <c r="C6" s="209"/>
      <c r="D6" s="209"/>
      <c r="E6" s="209"/>
      <c r="F6" s="209"/>
      <c r="G6" s="209"/>
      <c r="H6" s="209"/>
      <c r="I6" s="209"/>
      <c r="J6" s="209"/>
      <c r="K6" s="209"/>
      <c r="L6" s="209"/>
      <c r="M6" s="209"/>
      <c r="N6" s="210"/>
    </row>
    <row r="7" spans="1:14" s="39" customFormat="1" x14ac:dyDescent="0.25">
      <c r="A7" s="208"/>
      <c r="B7" s="209"/>
      <c r="C7" s="209"/>
      <c r="D7" s="209"/>
      <c r="E7" s="209"/>
      <c r="F7" s="209"/>
      <c r="G7" s="209"/>
      <c r="H7" s="209"/>
      <c r="I7" s="209"/>
      <c r="J7" s="209"/>
      <c r="K7" s="209"/>
      <c r="L7" s="209"/>
      <c r="M7" s="209"/>
      <c r="N7" s="210"/>
    </row>
    <row r="8" spans="1:14" s="39" customFormat="1" x14ac:dyDescent="0.25">
      <c r="A8" s="208"/>
      <c r="B8" s="209"/>
      <c r="C8" s="209"/>
      <c r="D8" s="209"/>
      <c r="E8" s="209"/>
      <c r="F8" s="209"/>
      <c r="G8" s="209"/>
      <c r="H8" s="209"/>
      <c r="I8" s="209"/>
      <c r="J8" s="209"/>
      <c r="K8" s="209"/>
      <c r="L8" s="209"/>
      <c r="M8" s="209"/>
      <c r="N8" s="210"/>
    </row>
    <row r="9" spans="1:14" s="39" customFormat="1" x14ac:dyDescent="0.25">
      <c r="A9" s="208"/>
      <c r="B9" s="209"/>
      <c r="C9" s="209"/>
      <c r="D9" s="209"/>
      <c r="E9" s="209"/>
      <c r="F9" s="209"/>
      <c r="G9" s="209"/>
      <c r="H9" s="209"/>
      <c r="I9" s="209"/>
      <c r="J9" s="209"/>
      <c r="K9" s="209"/>
      <c r="L9" s="209"/>
      <c r="M9" s="209"/>
      <c r="N9" s="210"/>
    </row>
    <row r="10" spans="1:14" s="39" customFormat="1" x14ac:dyDescent="0.25">
      <c r="A10" s="208"/>
      <c r="B10" s="209"/>
      <c r="C10" s="209"/>
      <c r="D10" s="209"/>
      <c r="E10" s="209"/>
      <c r="F10" s="209"/>
      <c r="G10" s="209"/>
      <c r="H10" s="209"/>
      <c r="I10" s="209"/>
      <c r="J10" s="209"/>
      <c r="K10" s="209"/>
      <c r="L10" s="209"/>
      <c r="M10" s="209"/>
      <c r="N10" s="210"/>
    </row>
    <row r="11" spans="1:14" s="39" customFormat="1" x14ac:dyDescent="0.25">
      <c r="A11" s="208"/>
      <c r="B11" s="209"/>
      <c r="C11" s="209"/>
      <c r="D11" s="209"/>
      <c r="E11" s="209"/>
      <c r="F11" s="209"/>
      <c r="G11" s="209"/>
      <c r="H11" s="209"/>
      <c r="I11" s="209"/>
      <c r="J11" s="209"/>
      <c r="K11" s="209"/>
      <c r="L11" s="209"/>
      <c r="M11" s="209"/>
      <c r="N11" s="210"/>
    </row>
    <row r="12" spans="1:14" s="39" customFormat="1" x14ac:dyDescent="0.25">
      <c r="A12" s="208"/>
      <c r="B12" s="209"/>
      <c r="C12" s="209"/>
      <c r="D12" s="209"/>
      <c r="E12" s="209"/>
      <c r="F12" s="209"/>
      <c r="G12" s="209"/>
      <c r="H12" s="209"/>
      <c r="I12" s="209"/>
      <c r="J12" s="209"/>
      <c r="K12" s="209"/>
      <c r="L12" s="209"/>
      <c r="M12" s="209"/>
      <c r="N12" s="210"/>
    </row>
    <row r="13" spans="1:14" s="39" customFormat="1" x14ac:dyDescent="0.25">
      <c r="A13" s="208"/>
      <c r="B13" s="209"/>
      <c r="C13" s="209"/>
      <c r="D13" s="209"/>
      <c r="E13" s="209"/>
      <c r="F13" s="209"/>
      <c r="G13" s="209"/>
      <c r="H13" s="209"/>
      <c r="I13" s="209"/>
      <c r="J13" s="209"/>
      <c r="K13" s="209"/>
      <c r="L13" s="209"/>
      <c r="M13" s="209"/>
      <c r="N13" s="210"/>
    </row>
    <row r="14" spans="1:14" s="39" customFormat="1" x14ac:dyDescent="0.25">
      <c r="A14" s="208"/>
      <c r="B14" s="209"/>
      <c r="C14" s="209"/>
      <c r="D14" s="209"/>
      <c r="E14" s="209"/>
      <c r="F14" s="209"/>
      <c r="G14" s="209"/>
      <c r="H14" s="209"/>
      <c r="I14" s="209"/>
      <c r="J14" s="209"/>
      <c r="K14" s="209"/>
      <c r="L14" s="209"/>
      <c r="M14" s="209"/>
      <c r="N14" s="210"/>
    </row>
    <row r="15" spans="1:14" s="39" customFormat="1" x14ac:dyDescent="0.25">
      <c r="A15" s="208"/>
      <c r="B15" s="209"/>
      <c r="C15" s="209"/>
      <c r="D15" s="209"/>
      <c r="E15" s="209"/>
      <c r="F15" s="209"/>
      <c r="G15" s="209"/>
      <c r="H15" s="209"/>
      <c r="I15" s="209"/>
      <c r="J15" s="209"/>
      <c r="K15" s="209"/>
      <c r="L15" s="209"/>
      <c r="M15" s="209"/>
      <c r="N15" s="210"/>
    </row>
    <row r="16" spans="1:14" s="39" customFormat="1" x14ac:dyDescent="0.25">
      <c r="A16" s="208"/>
      <c r="B16" s="209"/>
      <c r="C16" s="209"/>
      <c r="D16" s="209"/>
      <c r="E16" s="209"/>
      <c r="F16" s="209"/>
      <c r="G16" s="209"/>
      <c r="H16" s="209"/>
      <c r="I16" s="209"/>
      <c r="J16" s="209"/>
      <c r="K16" s="209"/>
      <c r="L16" s="209"/>
      <c r="M16" s="209"/>
      <c r="N16" s="210"/>
    </row>
    <row r="17" spans="1:14" s="39" customFormat="1" x14ac:dyDescent="0.25">
      <c r="A17" s="208"/>
      <c r="B17" s="209"/>
      <c r="C17" s="209"/>
      <c r="D17" s="209"/>
      <c r="E17" s="209"/>
      <c r="F17" s="209"/>
      <c r="G17" s="209"/>
      <c r="H17" s="209"/>
      <c r="I17" s="209"/>
      <c r="J17" s="209"/>
      <c r="K17" s="209"/>
      <c r="L17" s="209"/>
      <c r="M17" s="209"/>
      <c r="N17" s="210"/>
    </row>
    <row r="18" spans="1:14" s="39" customFormat="1" x14ac:dyDescent="0.25">
      <c r="A18" s="208"/>
      <c r="B18" s="209"/>
      <c r="C18" s="209"/>
      <c r="D18" s="209"/>
      <c r="E18" s="209"/>
      <c r="F18" s="209"/>
      <c r="G18" s="209"/>
      <c r="H18" s="209"/>
      <c r="I18" s="209"/>
      <c r="J18" s="209"/>
      <c r="K18" s="209"/>
      <c r="L18" s="209"/>
      <c r="M18" s="209"/>
      <c r="N18" s="210"/>
    </row>
    <row r="19" spans="1:14" s="39" customFormat="1" x14ac:dyDescent="0.25">
      <c r="A19" s="208"/>
      <c r="B19" s="209"/>
      <c r="C19" s="209"/>
      <c r="D19" s="209"/>
      <c r="E19" s="209"/>
      <c r="F19" s="209"/>
      <c r="G19" s="209"/>
      <c r="H19" s="209"/>
      <c r="I19" s="209"/>
      <c r="J19" s="209"/>
      <c r="K19" s="209"/>
      <c r="L19" s="209"/>
      <c r="M19" s="209"/>
      <c r="N19" s="210"/>
    </row>
    <row r="20" spans="1:14" x14ac:dyDescent="0.25">
      <c r="A20" s="211"/>
      <c r="B20" s="212"/>
      <c r="C20" s="212"/>
      <c r="D20" s="212"/>
      <c r="E20" s="212"/>
      <c r="F20" s="212"/>
      <c r="G20" s="212"/>
      <c r="H20" s="212"/>
      <c r="I20" s="212"/>
      <c r="J20" s="212"/>
      <c r="K20" s="212"/>
      <c r="L20" s="212"/>
      <c r="M20" s="212"/>
      <c r="N20" s="213"/>
    </row>
    <row r="22" spans="1:14" ht="12.75" customHeight="1" x14ac:dyDescent="0.25">
      <c r="A22" s="36" t="s">
        <v>68</v>
      </c>
      <c r="B22" s="37"/>
      <c r="C22" s="37"/>
      <c r="D22" s="37"/>
      <c r="E22" s="37"/>
      <c r="F22" s="37"/>
      <c r="G22" s="37"/>
      <c r="H22" s="37"/>
      <c r="I22" s="37"/>
      <c r="J22" s="37"/>
      <c r="K22" s="37"/>
      <c r="L22" s="37"/>
      <c r="M22" s="37"/>
      <c r="N22" s="38"/>
    </row>
    <row r="23" spans="1:14" ht="12.75" customHeight="1" x14ac:dyDescent="0.25">
      <c r="A23" s="40" t="s">
        <v>69</v>
      </c>
      <c r="B23" s="41"/>
      <c r="C23" s="42"/>
      <c r="D23" s="43" t="s">
        <v>70</v>
      </c>
      <c r="E23" s="44"/>
      <c r="F23" s="44"/>
      <c r="G23" s="44"/>
      <c r="H23" s="44"/>
      <c r="I23" s="44"/>
      <c r="J23" s="44"/>
      <c r="K23" s="44"/>
      <c r="L23" s="44"/>
      <c r="M23" s="44"/>
      <c r="N23" s="45"/>
    </row>
    <row r="24" spans="1:14" ht="13" x14ac:dyDescent="0.25">
      <c r="A24" s="46"/>
      <c r="B24" s="47"/>
      <c r="C24" s="48"/>
      <c r="D24" s="16" t="s">
        <v>71</v>
      </c>
      <c r="E24" s="13"/>
      <c r="F24" s="13"/>
      <c r="G24" s="13"/>
      <c r="H24" s="13"/>
      <c r="I24" s="13"/>
      <c r="J24" s="13"/>
      <c r="K24" s="13"/>
      <c r="L24" s="13"/>
      <c r="M24" s="13"/>
      <c r="N24" s="14"/>
    </row>
    <row r="25" spans="1:14" ht="12.75" customHeight="1" x14ac:dyDescent="0.25">
      <c r="A25" s="49" t="s">
        <v>72</v>
      </c>
      <c r="B25" s="50"/>
      <c r="C25" s="51"/>
      <c r="D25" s="52" t="s">
        <v>73</v>
      </c>
      <c r="E25" s="53"/>
      <c r="F25" s="53"/>
      <c r="G25" s="53"/>
      <c r="H25" s="53"/>
      <c r="I25" s="53"/>
      <c r="J25" s="53"/>
      <c r="K25" s="53"/>
      <c r="L25" s="53"/>
      <c r="M25" s="53"/>
      <c r="N25" s="54"/>
    </row>
    <row r="26" spans="1:14" ht="12.75" customHeight="1" x14ac:dyDescent="0.25">
      <c r="A26" s="40" t="s">
        <v>74</v>
      </c>
      <c r="B26" s="41"/>
      <c r="C26" s="42"/>
      <c r="D26" s="43" t="s">
        <v>75</v>
      </c>
      <c r="E26" s="44"/>
      <c r="F26" s="44"/>
      <c r="G26" s="44"/>
      <c r="H26" s="44"/>
      <c r="I26" s="44"/>
      <c r="J26" s="44"/>
      <c r="K26" s="44"/>
      <c r="L26" s="44"/>
      <c r="M26" s="44"/>
      <c r="N26" s="45"/>
    </row>
    <row r="27" spans="1:14" ht="12.75" customHeight="1" x14ac:dyDescent="0.25">
      <c r="A27" s="40" t="s">
        <v>76</v>
      </c>
      <c r="B27" s="41"/>
      <c r="C27" s="42"/>
      <c r="D27" s="43" t="s">
        <v>77</v>
      </c>
      <c r="E27" s="44"/>
      <c r="F27" s="44"/>
      <c r="G27" s="44"/>
      <c r="H27" s="44"/>
      <c r="I27" s="44"/>
      <c r="J27" s="44"/>
      <c r="K27" s="44"/>
      <c r="L27" s="44"/>
      <c r="M27" s="44"/>
      <c r="N27" s="45"/>
    </row>
    <row r="28" spans="1:14" ht="13" x14ac:dyDescent="0.25">
      <c r="A28" s="55"/>
      <c r="B28" s="56"/>
      <c r="C28" s="57"/>
      <c r="D28" s="10" t="s">
        <v>78</v>
      </c>
      <c r="E28" s="11"/>
      <c r="F28" s="11"/>
      <c r="G28" s="11"/>
      <c r="H28" s="11"/>
      <c r="I28" s="11"/>
      <c r="J28" s="11"/>
      <c r="K28" s="11"/>
      <c r="L28" s="11"/>
      <c r="M28" s="11"/>
      <c r="N28" s="12"/>
    </row>
    <row r="29" spans="1:14" ht="12.75" customHeight="1" x14ac:dyDescent="0.25">
      <c r="A29" s="46"/>
      <c r="B29" s="47"/>
      <c r="C29" s="48"/>
      <c r="D29" s="16" t="s">
        <v>79</v>
      </c>
      <c r="E29" s="13"/>
      <c r="F29" s="13"/>
      <c r="G29" s="13"/>
      <c r="H29" s="13"/>
      <c r="I29" s="13"/>
      <c r="J29" s="13"/>
      <c r="K29" s="13"/>
      <c r="L29" s="13"/>
      <c r="M29" s="13"/>
      <c r="N29" s="14"/>
    </row>
    <row r="30" spans="1:14" ht="12.75" customHeight="1" x14ac:dyDescent="0.25">
      <c r="A30" s="40" t="s">
        <v>80</v>
      </c>
      <c r="B30" s="41"/>
      <c r="C30" s="42"/>
      <c r="D30" s="43" t="s">
        <v>81</v>
      </c>
      <c r="E30" s="44"/>
      <c r="F30" s="44"/>
      <c r="G30" s="44"/>
      <c r="H30" s="44"/>
      <c r="I30" s="44"/>
      <c r="J30" s="44"/>
      <c r="K30" s="44"/>
      <c r="L30" s="44"/>
      <c r="M30" s="44"/>
      <c r="N30" s="45"/>
    </row>
    <row r="31" spans="1:14" ht="13" x14ac:dyDescent="0.25">
      <c r="A31" s="46"/>
      <c r="B31" s="47"/>
      <c r="C31" s="48"/>
      <c r="D31" s="16" t="s">
        <v>82</v>
      </c>
      <c r="E31" s="13"/>
      <c r="F31" s="13"/>
      <c r="G31" s="13"/>
      <c r="H31" s="13"/>
      <c r="I31" s="13"/>
      <c r="J31" s="13"/>
      <c r="K31" s="13"/>
      <c r="L31" s="13"/>
      <c r="M31" s="13"/>
      <c r="N31" s="14"/>
    </row>
    <row r="32" spans="1:14" ht="12.75" customHeight="1" x14ac:dyDescent="0.25">
      <c r="A32" s="40" t="s">
        <v>83</v>
      </c>
      <c r="B32" s="41"/>
      <c r="C32" s="42"/>
      <c r="D32" s="43" t="s">
        <v>84</v>
      </c>
      <c r="E32" s="44"/>
      <c r="F32" s="44"/>
      <c r="G32" s="44"/>
      <c r="H32" s="44"/>
      <c r="I32" s="44"/>
      <c r="J32" s="44"/>
      <c r="K32" s="44"/>
      <c r="L32" s="44"/>
      <c r="M32" s="44"/>
      <c r="N32" s="45"/>
    </row>
    <row r="33" spans="1:14" ht="13" x14ac:dyDescent="0.25">
      <c r="A33" s="46"/>
      <c r="B33" s="47"/>
      <c r="C33" s="48"/>
      <c r="D33" s="16" t="s">
        <v>85</v>
      </c>
      <c r="E33" s="13"/>
      <c r="F33" s="13"/>
      <c r="G33" s="13"/>
      <c r="H33" s="13"/>
      <c r="I33" s="13"/>
      <c r="J33" s="13"/>
      <c r="K33" s="13"/>
      <c r="L33" s="13"/>
      <c r="M33" s="13"/>
      <c r="N33" s="14"/>
    </row>
    <row r="34" spans="1:14" ht="12.75" customHeight="1" x14ac:dyDescent="0.25">
      <c r="A34" s="49" t="s">
        <v>86</v>
      </c>
      <c r="B34" s="50"/>
      <c r="C34" s="51"/>
      <c r="D34" s="52" t="s">
        <v>87</v>
      </c>
      <c r="E34" s="53"/>
      <c r="F34" s="53"/>
      <c r="G34" s="53"/>
      <c r="H34" s="53"/>
      <c r="I34" s="53"/>
      <c r="J34" s="53"/>
      <c r="K34" s="53"/>
      <c r="L34" s="53"/>
      <c r="M34" s="53"/>
      <c r="N34" s="54"/>
    </row>
    <row r="35" spans="1:14" ht="12.75" customHeight="1" x14ac:dyDescent="0.25">
      <c r="A35" s="40" t="s">
        <v>88</v>
      </c>
      <c r="B35" s="41"/>
      <c r="C35" s="42"/>
      <c r="D35" s="43" t="s">
        <v>89</v>
      </c>
      <c r="E35" s="44"/>
      <c r="F35" s="44"/>
      <c r="G35" s="44"/>
      <c r="H35" s="44"/>
      <c r="I35" s="44"/>
      <c r="J35" s="44"/>
      <c r="K35" s="44"/>
      <c r="L35" s="44"/>
      <c r="M35" s="44"/>
      <c r="N35" s="45"/>
    </row>
    <row r="36" spans="1:14" ht="13" x14ac:dyDescent="0.25">
      <c r="A36" s="46"/>
      <c r="B36" s="47"/>
      <c r="C36" s="48"/>
      <c r="D36" s="16" t="s">
        <v>90</v>
      </c>
      <c r="E36" s="13"/>
      <c r="F36" s="13"/>
      <c r="G36" s="13"/>
      <c r="H36" s="13"/>
      <c r="I36" s="13"/>
      <c r="J36" s="13"/>
      <c r="K36" s="13"/>
      <c r="L36" s="13"/>
      <c r="M36" s="13"/>
      <c r="N36" s="14"/>
    </row>
    <row r="37" spans="1:14" ht="12.75" customHeight="1" x14ac:dyDescent="0.25">
      <c r="A37" s="40" t="s">
        <v>91</v>
      </c>
      <c r="B37" s="41"/>
      <c r="C37" s="42"/>
      <c r="D37" s="43" t="s">
        <v>92</v>
      </c>
      <c r="E37" s="44"/>
      <c r="F37" s="44"/>
      <c r="G37" s="44"/>
      <c r="H37" s="44"/>
      <c r="I37" s="44"/>
      <c r="J37" s="44"/>
      <c r="K37" s="44"/>
      <c r="L37" s="44"/>
      <c r="M37" s="44"/>
      <c r="N37" s="45"/>
    </row>
    <row r="38" spans="1:14" ht="13" x14ac:dyDescent="0.25">
      <c r="A38" s="55"/>
      <c r="B38" s="56"/>
      <c r="C38" s="57"/>
      <c r="D38" s="10" t="s">
        <v>93</v>
      </c>
      <c r="E38" s="11"/>
      <c r="F38" s="11"/>
      <c r="G38" s="11"/>
      <c r="H38" s="11"/>
      <c r="I38" s="11"/>
      <c r="J38" s="11"/>
      <c r="K38" s="11"/>
      <c r="L38" s="11"/>
      <c r="M38" s="11"/>
      <c r="N38" s="12"/>
    </row>
    <row r="39" spans="1:14" ht="13" x14ac:dyDescent="0.25">
      <c r="A39" s="55"/>
      <c r="B39" s="56"/>
      <c r="C39" s="57"/>
      <c r="D39" s="10" t="s">
        <v>94</v>
      </c>
      <c r="E39" s="11"/>
      <c r="F39" s="11"/>
      <c r="G39" s="11"/>
      <c r="H39" s="11"/>
      <c r="I39" s="11"/>
      <c r="J39" s="11"/>
      <c r="K39" s="11"/>
      <c r="L39" s="11"/>
      <c r="M39" s="11"/>
      <c r="N39" s="12"/>
    </row>
    <row r="40" spans="1:14" ht="13" x14ac:dyDescent="0.25">
      <c r="A40" s="55"/>
      <c r="B40" s="56"/>
      <c r="C40" s="57"/>
      <c r="D40" s="10" t="s">
        <v>95</v>
      </c>
      <c r="E40" s="11"/>
      <c r="F40" s="11"/>
      <c r="G40" s="11"/>
      <c r="H40" s="11"/>
      <c r="I40" s="11"/>
      <c r="J40" s="11"/>
      <c r="K40" s="11"/>
      <c r="L40" s="11"/>
      <c r="M40" s="11"/>
      <c r="N40" s="12"/>
    </row>
    <row r="41" spans="1:14" ht="13" x14ac:dyDescent="0.25">
      <c r="A41" s="46"/>
      <c r="B41" s="47"/>
      <c r="C41" s="48"/>
      <c r="D41" s="16" t="s">
        <v>96</v>
      </c>
      <c r="E41" s="13"/>
      <c r="F41" s="13"/>
      <c r="G41" s="13"/>
      <c r="H41" s="13"/>
      <c r="I41" s="13"/>
      <c r="J41" s="13"/>
      <c r="K41" s="13"/>
      <c r="L41" s="13"/>
      <c r="M41" s="13"/>
      <c r="N41" s="14"/>
    </row>
    <row r="42" spans="1:14" ht="12.75" customHeight="1" x14ac:dyDescent="0.25">
      <c r="A42" s="40" t="s">
        <v>97</v>
      </c>
      <c r="B42" s="41"/>
      <c r="C42" s="42"/>
      <c r="D42" s="43" t="s">
        <v>98</v>
      </c>
      <c r="E42" s="44"/>
      <c r="F42" s="44"/>
      <c r="G42" s="44"/>
      <c r="H42" s="44"/>
      <c r="I42" s="44"/>
      <c r="J42" s="44"/>
      <c r="K42" s="44"/>
      <c r="L42" s="44"/>
      <c r="M42" s="44"/>
      <c r="N42" s="45"/>
    </row>
    <row r="43" spans="1:14" ht="13" x14ac:dyDescent="0.25">
      <c r="A43" s="46"/>
      <c r="B43" s="47"/>
      <c r="C43" s="48"/>
      <c r="D43" s="16" t="s">
        <v>99</v>
      </c>
      <c r="E43" s="13"/>
      <c r="F43" s="13"/>
      <c r="G43" s="13"/>
      <c r="H43" s="13"/>
      <c r="I43" s="13"/>
      <c r="J43" s="13"/>
      <c r="K43" s="13"/>
      <c r="L43" s="13"/>
      <c r="M43" s="13"/>
      <c r="N43" s="14"/>
    </row>
    <row r="44" spans="1:14" ht="12.75" customHeight="1" x14ac:dyDescent="0.25">
      <c r="A44" s="74" t="s">
        <v>100</v>
      </c>
      <c r="B44" s="75"/>
      <c r="C44" s="76"/>
      <c r="D44" s="196" t="s">
        <v>101</v>
      </c>
      <c r="E44" s="197"/>
      <c r="F44" s="197"/>
      <c r="G44" s="197"/>
      <c r="H44" s="197"/>
      <c r="I44" s="197"/>
      <c r="J44" s="197"/>
      <c r="K44" s="197"/>
      <c r="L44" s="197"/>
      <c r="M44" s="197"/>
      <c r="N44" s="198"/>
    </row>
    <row r="45" spans="1:14" ht="13" x14ac:dyDescent="0.25">
      <c r="A45" s="77"/>
      <c r="B45" s="56"/>
      <c r="C45" s="78"/>
      <c r="D45" s="199"/>
      <c r="E45" s="200"/>
      <c r="F45" s="200"/>
      <c r="G45" s="200"/>
      <c r="H45" s="200"/>
      <c r="I45" s="200"/>
      <c r="J45" s="200"/>
      <c r="K45" s="200"/>
      <c r="L45" s="200"/>
      <c r="M45" s="200"/>
      <c r="N45" s="201"/>
    </row>
    <row r="46" spans="1:14" ht="13" x14ac:dyDescent="0.25">
      <c r="A46" s="79"/>
      <c r="B46" s="80"/>
      <c r="C46" s="81"/>
      <c r="D46" s="202"/>
      <c r="E46" s="203"/>
      <c r="F46" s="203"/>
      <c r="G46" s="203"/>
      <c r="H46" s="203"/>
      <c r="I46" s="203"/>
      <c r="J46" s="203"/>
      <c r="K46" s="203"/>
      <c r="L46" s="203"/>
      <c r="M46" s="203"/>
      <c r="N46" s="204"/>
    </row>
    <row r="47" spans="1:14" ht="13" x14ac:dyDescent="0.25">
      <c r="A47" s="74" t="s">
        <v>102</v>
      </c>
      <c r="B47" s="75"/>
      <c r="C47" s="76"/>
      <c r="D47" s="196" t="s">
        <v>103</v>
      </c>
      <c r="E47" s="197"/>
      <c r="F47" s="197"/>
      <c r="G47" s="197"/>
      <c r="H47" s="197"/>
      <c r="I47" s="197"/>
      <c r="J47" s="197"/>
      <c r="K47" s="197"/>
      <c r="L47" s="197"/>
      <c r="M47" s="197"/>
      <c r="N47" s="198"/>
    </row>
    <row r="48" spans="1:14" ht="13" x14ac:dyDescent="0.25">
      <c r="A48" s="79"/>
      <c r="B48" s="80"/>
      <c r="C48" s="81"/>
      <c r="D48" s="202"/>
      <c r="E48" s="203"/>
      <c r="F48" s="203"/>
      <c r="G48" s="203"/>
      <c r="H48" s="203"/>
      <c r="I48" s="203"/>
      <c r="J48" s="203"/>
      <c r="K48" s="203"/>
      <c r="L48" s="203"/>
      <c r="M48" s="203"/>
      <c r="N48" s="204"/>
    </row>
  </sheetData>
  <sheetProtection sort="0" autoFilter="0"/>
  <mergeCells count="3">
    <mergeCell ref="D44:N46"/>
    <mergeCell ref="A3:N20"/>
    <mergeCell ref="D47:N48"/>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Q79"/>
  <sheetViews>
    <sheetView zoomScale="80" zoomScaleNormal="80" workbookViewId="0">
      <selection activeCell="G20" sqref="G20"/>
    </sheetView>
  </sheetViews>
  <sheetFormatPr defaultColWidth="9.1796875" defaultRowHeight="12.5" x14ac:dyDescent="0.25"/>
  <cols>
    <col min="1" max="1" width="13.453125" style="120" customWidth="1"/>
    <col min="2" max="2" width="8.54296875" style="120" customWidth="1"/>
    <col min="3" max="3" width="15.54296875" style="120" customWidth="1"/>
    <col min="4" max="4" width="12.453125" style="120" customWidth="1"/>
    <col min="5" max="5" width="32.54296875" style="120" customWidth="1"/>
    <col min="6" max="6" width="40.453125" style="120" customWidth="1"/>
    <col min="7" max="7" width="30.54296875" style="120" customWidth="1"/>
    <col min="8" max="8" width="22" style="120" customWidth="1"/>
    <col min="9" max="9" width="9.1796875" style="120" customWidth="1"/>
    <col min="10" max="10" width="20.54296875" style="120" customWidth="1"/>
    <col min="11" max="11" width="13.453125" style="120" customWidth="1"/>
    <col min="12" max="12" width="16.453125" style="120" customWidth="1"/>
    <col min="13" max="13" width="95.54296875" style="120" customWidth="1"/>
    <col min="14" max="14" width="9.1796875" style="155"/>
    <col min="15" max="23" width="9.1796875" style="154"/>
    <col min="24" max="24" width="9.1796875" style="154" customWidth="1"/>
    <col min="25" max="25" width="9.1796875" style="156" customWidth="1"/>
    <col min="26" max="26" width="8.7265625" customWidth="1"/>
    <col min="27" max="27" width="23.453125" style="135" hidden="1" customWidth="1"/>
    <col min="28" max="43" width="9.1796875" style="154"/>
    <col min="44" max="16384" width="9.1796875" style="120"/>
  </cols>
  <sheetData>
    <row r="1" spans="1:43" ht="13" x14ac:dyDescent="0.3">
      <c r="A1" s="112" t="s">
        <v>56</v>
      </c>
      <c r="B1" s="113"/>
      <c r="C1" s="113"/>
      <c r="D1" s="113"/>
      <c r="E1" s="113"/>
      <c r="F1" s="113"/>
      <c r="G1" s="113"/>
      <c r="H1" s="113"/>
      <c r="I1" s="113"/>
      <c r="J1" s="113"/>
      <c r="K1" s="113"/>
      <c r="L1" s="113"/>
      <c r="M1" s="113"/>
      <c r="AA1" s="5"/>
    </row>
    <row r="2" spans="1:43" ht="39" customHeight="1" x14ac:dyDescent="0.25">
      <c r="A2" s="115" t="s">
        <v>104</v>
      </c>
      <c r="B2" s="115" t="s">
        <v>105</v>
      </c>
      <c r="C2" s="115" t="s">
        <v>106</v>
      </c>
      <c r="D2" s="115" t="s">
        <v>107</v>
      </c>
      <c r="E2" s="115" t="s">
        <v>108</v>
      </c>
      <c r="F2" s="115" t="s">
        <v>109</v>
      </c>
      <c r="G2" s="115" t="s">
        <v>110</v>
      </c>
      <c r="H2" s="115" t="s">
        <v>111</v>
      </c>
      <c r="I2" s="115" t="s">
        <v>112</v>
      </c>
      <c r="J2" s="115" t="s">
        <v>113</v>
      </c>
      <c r="K2" s="115" t="s">
        <v>114</v>
      </c>
      <c r="L2" s="153" t="s">
        <v>115</v>
      </c>
      <c r="M2" s="153" t="s">
        <v>116</v>
      </c>
      <c r="AA2" s="153" t="s">
        <v>117</v>
      </c>
    </row>
    <row r="3" spans="1:43" ht="102" customHeight="1" x14ac:dyDescent="0.25">
      <c r="A3" s="173" t="s">
        <v>118</v>
      </c>
      <c r="B3" s="174" t="s">
        <v>119</v>
      </c>
      <c r="C3" s="174" t="s">
        <v>120</v>
      </c>
      <c r="D3" s="175" t="s">
        <v>121</v>
      </c>
      <c r="E3" s="176" t="s">
        <v>122</v>
      </c>
      <c r="F3" s="176" t="s">
        <v>123</v>
      </c>
      <c r="G3" s="176" t="s">
        <v>124</v>
      </c>
      <c r="H3" s="3"/>
      <c r="I3" s="116"/>
      <c r="J3" s="128"/>
      <c r="K3" s="141" t="s">
        <v>125</v>
      </c>
      <c r="L3" s="116" t="s">
        <v>126</v>
      </c>
      <c r="M3" s="145" t="s">
        <v>127</v>
      </c>
      <c r="AA3" s="134" t="e">
        <f>IF(OR(I3="Fail",ISBLANK(I3)),INDEX('Issue Code Table'!C:C,MATCH(L:L,'Issue Code Table'!A:A,0)),IF(K3="Critical",6,IF(K3="Significant",5,IF(K3="Moderate",3,2))))</f>
        <v>#N/A</v>
      </c>
    </row>
    <row r="4" spans="1:43" s="135" customFormat="1" ht="90" customHeight="1" x14ac:dyDescent="0.25">
      <c r="A4" s="173" t="s">
        <v>128</v>
      </c>
      <c r="B4" s="177" t="s">
        <v>129</v>
      </c>
      <c r="C4" s="178" t="s">
        <v>130</v>
      </c>
      <c r="D4" s="179" t="s">
        <v>131</v>
      </c>
      <c r="E4" s="180" t="s">
        <v>132</v>
      </c>
      <c r="F4" s="181" t="s">
        <v>133</v>
      </c>
      <c r="G4" s="180" t="s">
        <v>134</v>
      </c>
      <c r="H4" s="3"/>
      <c r="I4" s="116"/>
      <c r="J4" s="128"/>
      <c r="K4" s="143" t="s">
        <v>135</v>
      </c>
      <c r="L4" s="116" t="s">
        <v>136</v>
      </c>
      <c r="M4" s="116" t="s">
        <v>137</v>
      </c>
      <c r="N4" s="155"/>
      <c r="O4" s="155"/>
      <c r="P4" s="155"/>
      <c r="Q4" s="155"/>
      <c r="R4" s="155"/>
      <c r="S4" s="155"/>
      <c r="T4" s="155"/>
      <c r="U4" s="155"/>
      <c r="V4" s="155"/>
      <c r="W4" s="155"/>
      <c r="X4" s="155"/>
      <c r="Y4" s="155"/>
      <c r="AA4" s="134" t="e">
        <f>IF(OR(I4="Fail",ISBLANK(I4)),INDEX('Issue Code Table'!C:C,MATCH(L:L,'Issue Code Table'!A:A,0)),IF(K4="Critical",6,IF(K4="Significant",5,IF(K4="Moderate",3,2))))</f>
        <v>#N/A</v>
      </c>
      <c r="AB4" s="155"/>
      <c r="AC4" s="155"/>
      <c r="AD4" s="155"/>
      <c r="AE4" s="155"/>
      <c r="AF4" s="155"/>
      <c r="AG4" s="155"/>
      <c r="AH4" s="155"/>
      <c r="AI4" s="155"/>
      <c r="AJ4" s="155"/>
      <c r="AK4" s="155"/>
      <c r="AL4" s="155"/>
      <c r="AM4" s="155"/>
      <c r="AN4" s="155"/>
      <c r="AO4" s="155"/>
      <c r="AP4" s="155"/>
      <c r="AQ4" s="155"/>
    </row>
    <row r="5" spans="1:43" s="135" customFormat="1" ht="90" customHeight="1" x14ac:dyDescent="0.25">
      <c r="A5" s="173" t="s">
        <v>138</v>
      </c>
      <c r="B5" s="176" t="s">
        <v>139</v>
      </c>
      <c r="C5" s="176" t="s">
        <v>140</v>
      </c>
      <c r="D5" s="176" t="s">
        <v>131</v>
      </c>
      <c r="E5" s="176" t="s">
        <v>1463</v>
      </c>
      <c r="F5" s="176" t="s">
        <v>141</v>
      </c>
      <c r="G5" s="176" t="s">
        <v>142</v>
      </c>
      <c r="H5" s="183"/>
      <c r="I5" s="116"/>
      <c r="J5" s="128"/>
      <c r="K5" s="3" t="s">
        <v>135</v>
      </c>
      <c r="L5" s="141" t="s">
        <v>143</v>
      </c>
      <c r="M5" s="127" t="s">
        <v>144</v>
      </c>
      <c r="N5" s="155"/>
      <c r="O5" s="155"/>
      <c r="P5" s="155"/>
      <c r="Q5" s="155"/>
      <c r="R5" s="155"/>
      <c r="S5" s="155"/>
      <c r="T5" s="155"/>
      <c r="U5" s="155"/>
      <c r="V5" s="155"/>
      <c r="W5" s="155"/>
      <c r="X5" s="155"/>
      <c r="Y5" s="155"/>
      <c r="AA5" s="134" t="e">
        <f>IF(OR(I5="Fail",ISBLANK(I5)),INDEX('Issue Code Table'!C:C,MATCH(L:L,'Issue Code Table'!A:A,0)),IF(K5="Critical",6,IF(K5="Significant",5,IF(K5="Moderate",3,2))))</f>
        <v>#N/A</v>
      </c>
      <c r="AB5" s="155"/>
      <c r="AC5" s="155"/>
      <c r="AD5" s="155"/>
      <c r="AE5" s="155"/>
      <c r="AF5" s="155"/>
      <c r="AG5" s="155"/>
      <c r="AH5" s="155"/>
      <c r="AI5" s="155"/>
      <c r="AJ5" s="155"/>
      <c r="AK5" s="155"/>
      <c r="AL5" s="155"/>
      <c r="AM5" s="155"/>
      <c r="AN5" s="155"/>
      <c r="AO5" s="155"/>
      <c r="AP5" s="155"/>
      <c r="AQ5" s="155"/>
    </row>
    <row r="6" spans="1:43" ht="90" customHeight="1" x14ac:dyDescent="0.25">
      <c r="A6" s="173" t="s">
        <v>145</v>
      </c>
      <c r="B6" s="176" t="s">
        <v>146</v>
      </c>
      <c r="C6" s="176" t="s">
        <v>147</v>
      </c>
      <c r="D6" s="176" t="s">
        <v>131</v>
      </c>
      <c r="E6" s="176" t="s">
        <v>148</v>
      </c>
      <c r="F6" s="176" t="s">
        <v>149</v>
      </c>
      <c r="G6" s="176" t="s">
        <v>150</v>
      </c>
      <c r="H6" s="3"/>
      <c r="I6" s="116"/>
      <c r="J6" s="128"/>
      <c r="K6" s="141" t="s">
        <v>135</v>
      </c>
      <c r="L6" s="116" t="s">
        <v>151</v>
      </c>
      <c r="M6" s="147" t="s">
        <v>152</v>
      </c>
      <c r="AA6" s="134">
        <f>IF(OR(I6="Fail",ISBLANK(I6)),INDEX('Issue Code Table'!C:C,MATCH(L:L,'Issue Code Table'!A:A,0)),IF(K6="Critical",6,IF(K6="Significant",5,IF(K6="Moderate",3,2))))</f>
        <v>5</v>
      </c>
    </row>
    <row r="7" spans="1:43" ht="96.75" customHeight="1" x14ac:dyDescent="0.25">
      <c r="A7" s="173" t="s">
        <v>153</v>
      </c>
      <c r="B7" s="176" t="s">
        <v>146</v>
      </c>
      <c r="C7" s="176" t="s">
        <v>147</v>
      </c>
      <c r="D7" s="176" t="s">
        <v>154</v>
      </c>
      <c r="E7" s="176" t="s">
        <v>155</v>
      </c>
      <c r="F7" s="176" t="s">
        <v>156</v>
      </c>
      <c r="G7" s="176" t="s">
        <v>157</v>
      </c>
      <c r="H7" s="3"/>
      <c r="I7" s="116"/>
      <c r="J7" s="128"/>
      <c r="K7" s="141" t="s">
        <v>158</v>
      </c>
      <c r="L7" s="116" t="s">
        <v>159</v>
      </c>
      <c r="M7" s="147" t="s">
        <v>160</v>
      </c>
      <c r="AA7" s="134">
        <f>IF(OR(I7="Fail",ISBLANK(I7)),INDEX('Issue Code Table'!C:C,MATCH(L:L,'Issue Code Table'!A:A,0)),IF(K7="Critical",6,IF(K7="Significant",5,IF(K7="Moderate",3,2))))</f>
        <v>4</v>
      </c>
    </row>
    <row r="8" spans="1:43" ht="99.75" customHeight="1" x14ac:dyDescent="0.25">
      <c r="A8" s="173" t="s">
        <v>161</v>
      </c>
      <c r="B8" s="176" t="s">
        <v>162</v>
      </c>
      <c r="C8" s="176" t="s">
        <v>163</v>
      </c>
      <c r="D8" s="176" t="s">
        <v>154</v>
      </c>
      <c r="E8" s="176" t="s">
        <v>164</v>
      </c>
      <c r="F8" s="176" t="s">
        <v>165</v>
      </c>
      <c r="G8" s="176" t="s">
        <v>166</v>
      </c>
      <c r="H8" s="3"/>
      <c r="I8" s="116"/>
      <c r="J8" s="128"/>
      <c r="K8" s="141" t="s">
        <v>135</v>
      </c>
      <c r="L8" s="116" t="s">
        <v>167</v>
      </c>
      <c r="M8" s="147" t="s">
        <v>168</v>
      </c>
      <c r="AA8" s="134">
        <f>IF(OR(I8="Fail",ISBLANK(I8)),INDEX('Issue Code Table'!C:C,MATCH(L:L,'Issue Code Table'!A:A,0)),IF(K8="Critical",6,IF(K8="Significant",5,IF(K8="Moderate",3,2))))</f>
        <v>7</v>
      </c>
    </row>
    <row r="9" spans="1:43" ht="119.25" customHeight="1" x14ac:dyDescent="0.25">
      <c r="A9" s="173" t="s">
        <v>169</v>
      </c>
      <c r="B9" s="176" t="s">
        <v>162</v>
      </c>
      <c r="C9" s="176" t="s">
        <v>163</v>
      </c>
      <c r="D9" s="176" t="s">
        <v>131</v>
      </c>
      <c r="E9" s="176" t="s">
        <v>170</v>
      </c>
      <c r="F9" s="176" t="s">
        <v>171</v>
      </c>
      <c r="G9" s="176" t="s">
        <v>172</v>
      </c>
      <c r="H9" s="3"/>
      <c r="I9" s="116"/>
      <c r="J9" s="128" t="s">
        <v>173</v>
      </c>
      <c r="K9" s="141" t="s">
        <v>135</v>
      </c>
      <c r="L9" s="116" t="s">
        <v>174</v>
      </c>
      <c r="M9" s="127" t="s">
        <v>175</v>
      </c>
      <c r="AA9" s="134" t="e">
        <f>IF(OR(I9="Fail",ISBLANK(I9)),INDEX('Issue Code Table'!C:C,MATCH(L:L,'Issue Code Table'!A:A,0)),IF(K9="Critical",6,IF(K9="Significant",5,IF(K9="Moderate",3,2))))</f>
        <v>#N/A</v>
      </c>
    </row>
    <row r="10" spans="1:43" ht="94.5" customHeight="1" x14ac:dyDescent="0.25">
      <c r="A10" s="173" t="s">
        <v>176</v>
      </c>
      <c r="B10" s="176" t="s">
        <v>177</v>
      </c>
      <c r="C10" s="176" t="s">
        <v>178</v>
      </c>
      <c r="D10" s="176" t="s">
        <v>154</v>
      </c>
      <c r="E10" s="176" t="s">
        <v>179</v>
      </c>
      <c r="F10" s="176" t="s">
        <v>180</v>
      </c>
      <c r="G10" s="176" t="s">
        <v>181</v>
      </c>
      <c r="H10" s="3"/>
      <c r="I10" s="116"/>
      <c r="J10" s="128"/>
      <c r="K10" s="141" t="s">
        <v>158</v>
      </c>
      <c r="L10" s="116" t="s">
        <v>182</v>
      </c>
      <c r="M10" s="147" t="s">
        <v>183</v>
      </c>
      <c r="AA10" s="134">
        <f>IF(OR(I10="Fail",ISBLANK(I10)),INDEX('Issue Code Table'!C:C,MATCH(L:L,'Issue Code Table'!A:A,0)),IF(K10="Critical",6,IF(K10="Significant",5,IF(K10="Moderate",3,2))))</f>
        <v>5</v>
      </c>
    </row>
    <row r="11" spans="1:43" s="114" customFormat="1" ht="139.5" customHeight="1" x14ac:dyDescent="0.25">
      <c r="A11" s="173" t="s">
        <v>184</v>
      </c>
      <c r="B11" s="176" t="s">
        <v>185</v>
      </c>
      <c r="C11" s="176" t="s">
        <v>186</v>
      </c>
      <c r="D11" s="176" t="s">
        <v>121</v>
      </c>
      <c r="E11" s="176" t="s">
        <v>187</v>
      </c>
      <c r="F11" s="176" t="s">
        <v>188</v>
      </c>
      <c r="G11" s="176" t="s">
        <v>189</v>
      </c>
      <c r="H11" s="3"/>
      <c r="I11" s="116"/>
      <c r="J11" s="128"/>
      <c r="K11" s="141" t="s">
        <v>158</v>
      </c>
      <c r="L11" s="116" t="s">
        <v>190</v>
      </c>
      <c r="M11" s="147" t="s">
        <v>191</v>
      </c>
      <c r="N11" s="156"/>
      <c r="O11" s="157"/>
      <c r="P11" s="157"/>
      <c r="Q11" s="157"/>
      <c r="R11" s="157"/>
      <c r="S11" s="157"/>
      <c r="T11" s="157"/>
      <c r="U11" s="157"/>
      <c r="V11" s="157"/>
      <c r="W11" s="157"/>
      <c r="X11" s="157"/>
      <c r="Y11" s="157"/>
      <c r="AA11" s="134">
        <f>IF(OR(I11="Fail",ISBLANK(I11)),INDEX('Issue Code Table'!C:C,MATCH(L:L,'Issue Code Table'!A:A,0)),IF(K11="Critical",6,IF(K11="Significant",5,IF(K11="Moderate",3,2))))</f>
        <v>4</v>
      </c>
      <c r="AB11" s="157"/>
      <c r="AC11" s="157"/>
      <c r="AD11" s="157"/>
      <c r="AE11" s="157"/>
      <c r="AF11" s="157"/>
      <c r="AG11" s="157"/>
      <c r="AH11" s="157"/>
      <c r="AI11" s="157"/>
      <c r="AJ11" s="157"/>
      <c r="AK11" s="157"/>
      <c r="AL11" s="157"/>
      <c r="AM11" s="157"/>
      <c r="AN11" s="157"/>
      <c r="AO11" s="157"/>
      <c r="AP11" s="157"/>
      <c r="AQ11" s="157"/>
    </row>
    <row r="12" spans="1:43" ht="150" x14ac:dyDescent="0.25">
      <c r="A12" s="173" t="s">
        <v>192</v>
      </c>
      <c r="B12" s="176" t="s">
        <v>193</v>
      </c>
      <c r="C12" s="176" t="s">
        <v>194</v>
      </c>
      <c r="D12" s="176" t="s">
        <v>131</v>
      </c>
      <c r="E12" s="176" t="s">
        <v>195</v>
      </c>
      <c r="F12" s="176" t="s">
        <v>196</v>
      </c>
      <c r="G12" s="176" t="s">
        <v>197</v>
      </c>
      <c r="H12" s="3"/>
      <c r="I12" s="116"/>
      <c r="J12" s="128"/>
      <c r="K12" s="141" t="s">
        <v>135</v>
      </c>
      <c r="L12" s="116" t="s">
        <v>198</v>
      </c>
      <c r="M12" s="147" t="s">
        <v>199</v>
      </c>
      <c r="AA12" s="134">
        <f>IF(OR(I12="Fail",ISBLANK(I12)),INDEX('Issue Code Table'!C:C,MATCH(L:L,'Issue Code Table'!A:A,0)),IF(K12="Critical",6,IF(K12="Significant",5,IF(K12="Moderate",3,2))))</f>
        <v>5</v>
      </c>
    </row>
    <row r="13" spans="1:43" ht="201.75" customHeight="1" x14ac:dyDescent="0.25">
      <c r="A13" s="173" t="s">
        <v>200</v>
      </c>
      <c r="B13" s="176" t="s">
        <v>177</v>
      </c>
      <c r="C13" s="176" t="s">
        <v>178</v>
      </c>
      <c r="D13" s="176" t="s">
        <v>154</v>
      </c>
      <c r="E13" s="176" t="s">
        <v>201</v>
      </c>
      <c r="F13" s="176" t="s">
        <v>202</v>
      </c>
      <c r="G13" s="176" t="s">
        <v>203</v>
      </c>
      <c r="H13" s="3"/>
      <c r="I13" s="116"/>
      <c r="J13" s="128"/>
      <c r="K13" s="146" t="s">
        <v>158</v>
      </c>
      <c r="L13" s="116" t="s">
        <v>204</v>
      </c>
      <c r="M13" s="147" t="s">
        <v>205</v>
      </c>
      <c r="AA13" s="134">
        <f>IF(OR(I13="Fail",ISBLANK(I13)),INDEX('Issue Code Table'!C:C,MATCH(L:L,'Issue Code Table'!A:A,0)),IF(K13="Critical",6,IF(K13="Significant",5,IF(K13="Moderate",3,2))))</f>
        <v>4</v>
      </c>
    </row>
    <row r="14" spans="1:43" ht="225" customHeight="1" x14ac:dyDescent="0.25">
      <c r="A14" s="173" t="s">
        <v>206</v>
      </c>
      <c r="B14" s="176" t="s">
        <v>207</v>
      </c>
      <c r="C14" s="176" t="s">
        <v>208</v>
      </c>
      <c r="D14" s="176" t="s">
        <v>154</v>
      </c>
      <c r="E14" s="176" t="s">
        <v>209</v>
      </c>
      <c r="F14" s="176" t="s">
        <v>210</v>
      </c>
      <c r="G14" s="176" t="s">
        <v>211</v>
      </c>
      <c r="H14" s="3"/>
      <c r="I14" s="116"/>
      <c r="J14" s="128"/>
      <c r="K14" s="141" t="s">
        <v>135</v>
      </c>
      <c r="L14" s="116" t="s">
        <v>212</v>
      </c>
      <c r="M14" s="147" t="s">
        <v>213</v>
      </c>
      <c r="AA14" s="134" t="e">
        <f>IF(OR(I14="Fail",ISBLANK(I14)),INDEX('Issue Code Table'!C:C,MATCH(L:L,'Issue Code Table'!A:A,0)),IF(K14="Critical",6,IF(K14="Significant",5,IF(K14="Moderate",3,2))))</f>
        <v>#N/A</v>
      </c>
    </row>
    <row r="15" spans="1:43" s="114" customFormat="1" ht="180.75" customHeight="1" x14ac:dyDescent="0.25">
      <c r="A15" s="173" t="s">
        <v>214</v>
      </c>
      <c r="B15" s="176" t="s">
        <v>215</v>
      </c>
      <c r="C15" s="176" t="s">
        <v>216</v>
      </c>
      <c r="D15" s="176" t="s">
        <v>131</v>
      </c>
      <c r="E15" s="176" t="s">
        <v>217</v>
      </c>
      <c r="F15" s="176" t="s">
        <v>218</v>
      </c>
      <c r="G15" s="176" t="s">
        <v>219</v>
      </c>
      <c r="H15" s="3"/>
      <c r="I15" s="116"/>
      <c r="J15" s="128"/>
      <c r="K15" s="141" t="s">
        <v>158</v>
      </c>
      <c r="L15" s="116" t="s">
        <v>220</v>
      </c>
      <c r="M15" s="145" t="s">
        <v>221</v>
      </c>
      <c r="N15" s="156"/>
      <c r="O15" s="157"/>
      <c r="P15" s="157"/>
      <c r="Q15" s="157"/>
      <c r="R15" s="157"/>
      <c r="S15" s="157"/>
      <c r="T15" s="157"/>
      <c r="U15" s="157"/>
      <c r="V15" s="157"/>
      <c r="W15" s="157"/>
      <c r="X15" s="157"/>
      <c r="Y15" s="157"/>
      <c r="AA15" s="134" t="e">
        <f>IF(OR(I15="Fail",ISBLANK(I15)),INDEX('Issue Code Table'!C:C,MATCH(L:L,'Issue Code Table'!A:A,0)),IF(K15="Critical",6,IF(K15="Significant",5,IF(K15="Moderate",3,2))))</f>
        <v>#N/A</v>
      </c>
      <c r="AB15" s="157"/>
      <c r="AC15" s="157"/>
      <c r="AD15" s="157"/>
      <c r="AE15" s="157"/>
      <c r="AF15" s="157"/>
      <c r="AG15" s="157"/>
      <c r="AH15" s="157"/>
      <c r="AI15" s="157"/>
      <c r="AJ15" s="157"/>
      <c r="AK15" s="157"/>
      <c r="AL15" s="157"/>
      <c r="AM15" s="157"/>
      <c r="AN15" s="157"/>
      <c r="AO15" s="157"/>
      <c r="AP15" s="157"/>
      <c r="AQ15" s="157"/>
    </row>
    <row r="16" spans="1:43" s="114" customFormat="1" ht="242.25" customHeight="1" x14ac:dyDescent="0.25">
      <c r="A16" s="173" t="s">
        <v>222</v>
      </c>
      <c r="B16" s="176" t="s">
        <v>223</v>
      </c>
      <c r="C16" s="176" t="s">
        <v>224</v>
      </c>
      <c r="D16" s="176" t="s">
        <v>121</v>
      </c>
      <c r="E16" s="176" t="s">
        <v>225</v>
      </c>
      <c r="F16" s="176" t="s">
        <v>226</v>
      </c>
      <c r="G16" s="176" t="s">
        <v>227</v>
      </c>
      <c r="H16" s="3"/>
      <c r="I16" s="116"/>
      <c r="J16" s="128"/>
      <c r="K16" s="141" t="s">
        <v>135</v>
      </c>
      <c r="L16" s="116" t="s">
        <v>228</v>
      </c>
      <c r="M16" s="147" t="s">
        <v>229</v>
      </c>
      <c r="N16" s="156"/>
      <c r="O16" s="157"/>
      <c r="P16" s="157"/>
      <c r="Q16" s="157"/>
      <c r="R16" s="157"/>
      <c r="S16" s="157"/>
      <c r="T16" s="157"/>
      <c r="U16" s="157"/>
      <c r="V16" s="157"/>
      <c r="W16" s="157"/>
      <c r="X16" s="157"/>
      <c r="Y16" s="157"/>
      <c r="AA16" s="134" t="e">
        <f>IF(OR(I16="Fail",ISBLANK(I16)),INDEX('Issue Code Table'!C:C,MATCH(L:L,'Issue Code Table'!A:A,0)),IF(K16="Critical",6,IF(K16="Significant",5,IF(K16="Moderate",3,2))))</f>
        <v>#N/A</v>
      </c>
      <c r="AB16" s="157"/>
      <c r="AC16" s="157"/>
      <c r="AD16" s="157"/>
      <c r="AE16" s="157"/>
      <c r="AF16" s="157"/>
      <c r="AG16" s="157"/>
      <c r="AH16" s="157"/>
      <c r="AI16" s="157"/>
      <c r="AJ16" s="157"/>
      <c r="AK16" s="157"/>
      <c r="AL16" s="157"/>
      <c r="AM16" s="157"/>
      <c r="AN16" s="157"/>
      <c r="AO16" s="157"/>
      <c r="AP16" s="157"/>
      <c r="AQ16" s="157"/>
    </row>
    <row r="17" spans="1:43" s="114" customFormat="1" ht="180.75" customHeight="1" x14ac:dyDescent="0.25">
      <c r="A17" s="173" t="s">
        <v>230</v>
      </c>
      <c r="B17" s="176" t="s">
        <v>231</v>
      </c>
      <c r="C17" s="176" t="s">
        <v>232</v>
      </c>
      <c r="D17" s="176" t="s">
        <v>121</v>
      </c>
      <c r="E17" s="176" t="s">
        <v>233</v>
      </c>
      <c r="F17" s="176" t="s">
        <v>234</v>
      </c>
      <c r="G17" s="176" t="s">
        <v>235</v>
      </c>
      <c r="H17" s="3"/>
      <c r="I17" s="116"/>
      <c r="J17" s="128"/>
      <c r="K17" s="141" t="s">
        <v>158</v>
      </c>
      <c r="L17" s="116" t="s">
        <v>236</v>
      </c>
      <c r="M17" s="147" t="s">
        <v>237</v>
      </c>
      <c r="N17" s="156"/>
      <c r="O17" s="157"/>
      <c r="P17" s="157"/>
      <c r="Q17" s="157"/>
      <c r="R17" s="157"/>
      <c r="S17" s="157"/>
      <c r="T17" s="157"/>
      <c r="U17" s="157"/>
      <c r="V17" s="157"/>
      <c r="W17" s="157"/>
      <c r="X17" s="157"/>
      <c r="Y17" s="157"/>
      <c r="AA17" s="134">
        <f>IF(OR(I17="Fail",ISBLANK(I17)),INDEX('Issue Code Table'!C:C,MATCH(L:L,'Issue Code Table'!A:A,0)),IF(K17="Critical",6,IF(K17="Significant",5,IF(K17="Moderate",3,2))))</f>
        <v>2</v>
      </c>
      <c r="AB17" s="157"/>
      <c r="AC17" s="157"/>
      <c r="AD17" s="157"/>
      <c r="AE17" s="157"/>
      <c r="AF17" s="157"/>
      <c r="AG17" s="157"/>
      <c r="AH17" s="157"/>
      <c r="AI17" s="157"/>
      <c r="AJ17" s="157"/>
      <c r="AK17" s="157"/>
      <c r="AL17" s="157"/>
      <c r="AM17" s="157"/>
      <c r="AN17" s="157"/>
      <c r="AO17" s="157"/>
      <c r="AP17" s="157"/>
      <c r="AQ17" s="157"/>
    </row>
    <row r="18" spans="1:43" s="114" customFormat="1" ht="180.75" customHeight="1" x14ac:dyDescent="0.25">
      <c r="A18" s="173" t="s">
        <v>238</v>
      </c>
      <c r="B18" s="176" t="s">
        <v>207</v>
      </c>
      <c r="C18" s="176" t="s">
        <v>208</v>
      </c>
      <c r="D18" s="176" t="s">
        <v>154</v>
      </c>
      <c r="E18" s="176" t="s">
        <v>239</v>
      </c>
      <c r="F18" s="176" t="s">
        <v>240</v>
      </c>
      <c r="G18" s="176" t="s">
        <v>241</v>
      </c>
      <c r="H18" s="3"/>
      <c r="I18" s="116"/>
      <c r="J18" s="128"/>
      <c r="K18" s="141" t="s">
        <v>158</v>
      </c>
      <c r="L18" s="116" t="s">
        <v>242</v>
      </c>
      <c r="M18" s="147" t="s">
        <v>243</v>
      </c>
      <c r="N18" s="156"/>
      <c r="O18" s="157"/>
      <c r="P18" s="157"/>
      <c r="Q18" s="157"/>
      <c r="R18" s="157"/>
      <c r="S18" s="157"/>
      <c r="T18" s="157"/>
      <c r="U18" s="157"/>
      <c r="V18" s="157"/>
      <c r="W18" s="157"/>
      <c r="X18" s="157"/>
      <c r="Y18" s="157"/>
      <c r="AA18" s="134" t="e">
        <f>IF(OR(I18="Fail",ISBLANK(I18)),INDEX('Issue Code Table'!C:C,MATCH(L:L,'Issue Code Table'!A:A,0)),IF(K18="Critical",6,IF(K18="Significant",5,IF(K18="Moderate",3,2))))</f>
        <v>#N/A</v>
      </c>
      <c r="AB18" s="157"/>
      <c r="AC18" s="157"/>
      <c r="AD18" s="157"/>
      <c r="AE18" s="157"/>
      <c r="AF18" s="157"/>
      <c r="AG18" s="157"/>
      <c r="AH18" s="157"/>
      <c r="AI18" s="157"/>
      <c r="AJ18" s="157"/>
      <c r="AK18" s="157"/>
      <c r="AL18" s="157"/>
      <c r="AM18" s="157"/>
      <c r="AN18" s="157"/>
      <c r="AO18" s="157"/>
      <c r="AP18" s="157"/>
      <c r="AQ18" s="157"/>
    </row>
    <row r="19" spans="1:43" s="114" customFormat="1" ht="180.75" customHeight="1" x14ac:dyDescent="0.25">
      <c r="A19" s="173" t="s">
        <v>244</v>
      </c>
      <c r="B19" s="176" t="s">
        <v>245</v>
      </c>
      <c r="C19" s="176" t="s">
        <v>246</v>
      </c>
      <c r="D19" s="176" t="s">
        <v>154</v>
      </c>
      <c r="E19" s="176" t="s">
        <v>247</v>
      </c>
      <c r="F19" s="176" t="s">
        <v>248</v>
      </c>
      <c r="G19" s="176" t="s">
        <v>249</v>
      </c>
      <c r="H19" s="3"/>
      <c r="I19" s="116"/>
      <c r="J19" s="128" t="s">
        <v>250</v>
      </c>
      <c r="K19" s="141" t="s">
        <v>158</v>
      </c>
      <c r="L19" s="116" t="s">
        <v>251</v>
      </c>
      <c r="M19" s="147" t="s">
        <v>252</v>
      </c>
      <c r="N19" s="156"/>
      <c r="O19" s="157"/>
      <c r="P19" s="157"/>
      <c r="Q19" s="157"/>
      <c r="R19" s="157"/>
      <c r="S19" s="157"/>
      <c r="T19" s="157"/>
      <c r="U19" s="157"/>
      <c r="V19" s="157"/>
      <c r="W19" s="157"/>
      <c r="X19" s="157"/>
      <c r="Y19" s="157"/>
      <c r="AA19" s="134">
        <f>IF(OR(I19="Fail",ISBLANK(I19)),INDEX('Issue Code Table'!C:C,MATCH(L:L,'Issue Code Table'!A:A,0)),IF(K19="Critical",6,IF(K19="Significant",5,IF(K19="Moderate",3,2))))</f>
        <v>4</v>
      </c>
      <c r="AB19" s="157"/>
      <c r="AC19" s="157"/>
      <c r="AD19" s="157"/>
      <c r="AE19" s="157"/>
      <c r="AF19" s="157"/>
      <c r="AG19" s="157"/>
      <c r="AH19" s="157"/>
      <c r="AI19" s="157"/>
      <c r="AJ19" s="157"/>
      <c r="AK19" s="157"/>
      <c r="AL19" s="157"/>
      <c r="AM19" s="157"/>
      <c r="AN19" s="157"/>
      <c r="AO19" s="157"/>
      <c r="AP19" s="157"/>
      <c r="AQ19" s="157"/>
    </row>
    <row r="20" spans="1:43" s="114" customFormat="1" ht="180.75" customHeight="1" x14ac:dyDescent="0.25">
      <c r="A20" s="173" t="s">
        <v>253</v>
      </c>
      <c r="B20" s="176" t="s">
        <v>254</v>
      </c>
      <c r="C20" s="176" t="s">
        <v>255</v>
      </c>
      <c r="D20" s="176" t="s">
        <v>154</v>
      </c>
      <c r="E20" s="176" t="s">
        <v>256</v>
      </c>
      <c r="F20" s="176" t="s">
        <v>257</v>
      </c>
      <c r="G20" s="176" t="s">
        <v>258</v>
      </c>
      <c r="H20" s="3"/>
      <c r="I20" s="116"/>
      <c r="J20" s="128" t="s">
        <v>259</v>
      </c>
      <c r="K20" s="141" t="s">
        <v>135</v>
      </c>
      <c r="L20" s="116" t="s">
        <v>260</v>
      </c>
      <c r="M20" s="147" t="s">
        <v>261</v>
      </c>
      <c r="O20" s="157"/>
      <c r="P20" s="157"/>
      <c r="Q20" s="157"/>
      <c r="R20" s="157"/>
      <c r="S20" s="157"/>
      <c r="T20" s="157"/>
      <c r="U20" s="157"/>
      <c r="V20" s="157"/>
      <c r="W20" s="157"/>
      <c r="X20" s="157"/>
      <c r="Y20" s="157"/>
      <c r="AA20" s="134">
        <f>IF(OR(I20="Fail",ISBLANK(I20)),INDEX('Issue Code Table'!C:C,MATCH(L:L,'Issue Code Table'!A:A,0)),IF(K20="Critical",6,IF(K20="Significant",5,IF(K20="Moderate",3,2))))</f>
        <v>6</v>
      </c>
      <c r="AB20" s="157"/>
      <c r="AC20" s="157"/>
      <c r="AD20" s="157"/>
      <c r="AE20" s="157"/>
      <c r="AF20" s="157"/>
      <c r="AG20" s="157"/>
      <c r="AH20" s="157"/>
      <c r="AI20" s="157"/>
      <c r="AJ20" s="157"/>
      <c r="AK20" s="157"/>
      <c r="AL20" s="157"/>
      <c r="AM20" s="157"/>
      <c r="AN20" s="157"/>
      <c r="AO20" s="157"/>
      <c r="AP20" s="157"/>
      <c r="AQ20" s="157"/>
    </row>
    <row r="21" spans="1:43" s="114" customFormat="1" ht="180.75" customHeight="1" x14ac:dyDescent="0.25">
      <c r="A21" s="173" t="s">
        <v>262</v>
      </c>
      <c r="B21" s="173" t="s">
        <v>263</v>
      </c>
      <c r="C21" s="182" t="s">
        <v>264</v>
      </c>
      <c r="D21" s="173" t="s">
        <v>121</v>
      </c>
      <c r="E21" s="182" t="s">
        <v>265</v>
      </c>
      <c r="F21" s="182" t="s">
        <v>266</v>
      </c>
      <c r="G21" s="182" t="s">
        <v>267</v>
      </c>
      <c r="H21" s="3"/>
      <c r="I21" s="116"/>
      <c r="J21" s="128"/>
      <c r="K21" s="3" t="s">
        <v>135</v>
      </c>
      <c r="L21" s="141" t="s">
        <v>268</v>
      </c>
      <c r="M21" s="127" t="s">
        <v>269</v>
      </c>
      <c r="N21" s="156"/>
      <c r="O21" s="157"/>
      <c r="P21" s="157"/>
      <c r="Q21" s="157"/>
      <c r="R21" s="157"/>
      <c r="S21" s="157"/>
      <c r="T21" s="157"/>
      <c r="U21" s="157"/>
      <c r="V21" s="157"/>
      <c r="W21" s="157"/>
      <c r="X21" s="157"/>
      <c r="Y21" s="157"/>
      <c r="AA21" s="134">
        <f>IF(OR(I21="Fail",ISBLANK(I21)),INDEX('Issue Code Table'!C:C,MATCH(L:L,'Issue Code Table'!A:A,0)),IF(K21="Critical",6,IF(K21="Significant",5,IF(K21="Moderate",3,2))))</f>
        <v>5</v>
      </c>
      <c r="AB21" s="157"/>
      <c r="AC21" s="157"/>
      <c r="AD21" s="157"/>
      <c r="AE21" s="157"/>
      <c r="AF21" s="157"/>
      <c r="AG21" s="157"/>
      <c r="AH21" s="157"/>
      <c r="AI21" s="157"/>
      <c r="AJ21" s="157"/>
      <c r="AK21" s="157"/>
      <c r="AL21" s="157"/>
      <c r="AM21" s="157"/>
      <c r="AN21" s="157"/>
      <c r="AO21" s="157"/>
      <c r="AP21" s="157"/>
      <c r="AQ21" s="157"/>
    </row>
    <row r="22" spans="1:43" s="114" customFormat="1" ht="180.75" customHeight="1" x14ac:dyDescent="0.25">
      <c r="A22" s="173" t="s">
        <v>270</v>
      </c>
      <c r="B22" s="176" t="s">
        <v>146</v>
      </c>
      <c r="C22" s="176" t="s">
        <v>147</v>
      </c>
      <c r="D22" s="176" t="s">
        <v>131</v>
      </c>
      <c r="E22" s="176" t="s">
        <v>1465</v>
      </c>
      <c r="F22" s="176" t="s">
        <v>271</v>
      </c>
      <c r="G22" s="176" t="s">
        <v>272</v>
      </c>
      <c r="H22" s="116"/>
      <c r="I22" s="116"/>
      <c r="J22" s="128"/>
      <c r="K22" s="144" t="s">
        <v>135</v>
      </c>
      <c r="L22" s="116" t="s">
        <v>151</v>
      </c>
      <c r="M22" s="147" t="s">
        <v>152</v>
      </c>
      <c r="N22" s="156"/>
      <c r="O22" s="157"/>
      <c r="P22" s="157"/>
      <c r="Q22" s="157"/>
      <c r="R22" s="157"/>
      <c r="S22" s="157"/>
      <c r="T22" s="157"/>
      <c r="U22" s="157"/>
      <c r="V22" s="157"/>
      <c r="W22" s="157"/>
      <c r="X22" s="157"/>
      <c r="Y22" s="157"/>
      <c r="AA22" s="134">
        <f>IF(OR(I22="Fail",ISBLANK(I22)),INDEX('Issue Code Table'!C:C,MATCH(L:L,'Issue Code Table'!A:A,0)),IF(K22="Critical",6,IF(K22="Significant",5,IF(K22="Moderate",3,2))))</f>
        <v>5</v>
      </c>
      <c r="AB22" s="157"/>
      <c r="AC22" s="157"/>
      <c r="AD22" s="157"/>
      <c r="AE22" s="157"/>
      <c r="AF22" s="157"/>
      <c r="AG22" s="157"/>
      <c r="AH22" s="157"/>
      <c r="AI22" s="157"/>
      <c r="AJ22" s="157"/>
      <c r="AK22" s="157"/>
      <c r="AL22" s="157"/>
      <c r="AM22" s="157"/>
      <c r="AN22" s="157"/>
      <c r="AO22" s="157"/>
      <c r="AP22" s="157"/>
      <c r="AQ22" s="157"/>
    </row>
    <row r="23" spans="1:43" s="114" customFormat="1" ht="180.75" customHeight="1" x14ac:dyDescent="0.25">
      <c r="A23" s="173" t="s">
        <v>273</v>
      </c>
      <c r="B23" s="176" t="s">
        <v>274</v>
      </c>
      <c r="C23" s="176" t="s">
        <v>275</v>
      </c>
      <c r="D23" s="176" t="s">
        <v>154</v>
      </c>
      <c r="E23" s="176" t="s">
        <v>276</v>
      </c>
      <c r="F23" s="176" t="s">
        <v>277</v>
      </c>
      <c r="G23" s="176" t="s">
        <v>276</v>
      </c>
      <c r="H23" s="3"/>
      <c r="I23" s="116"/>
      <c r="J23" s="128"/>
      <c r="K23" s="141" t="s">
        <v>135</v>
      </c>
      <c r="L23" s="116" t="s">
        <v>278</v>
      </c>
      <c r="M23" s="145" t="s">
        <v>279</v>
      </c>
      <c r="N23" s="156"/>
      <c r="O23" s="157"/>
      <c r="P23" s="157"/>
      <c r="Q23" s="157"/>
      <c r="R23" s="157"/>
      <c r="S23" s="157"/>
      <c r="T23" s="157"/>
      <c r="U23" s="157"/>
      <c r="V23" s="157"/>
      <c r="W23" s="157"/>
      <c r="X23" s="157"/>
      <c r="Y23" s="157"/>
      <c r="AA23" s="134">
        <f>IF(OR(I23="Fail",ISBLANK(I23)),INDEX('Issue Code Table'!C:C,MATCH(L:L,'Issue Code Table'!A:A,0)),IF(K23="Critical",6,IF(K23="Significant",5,IF(K23="Moderate",3,2))))</f>
        <v>6</v>
      </c>
      <c r="AB23" s="157"/>
      <c r="AC23" s="157"/>
      <c r="AD23" s="157"/>
      <c r="AE23" s="157"/>
      <c r="AF23" s="157"/>
      <c r="AG23" s="157"/>
      <c r="AH23" s="157"/>
      <c r="AI23" s="157"/>
      <c r="AJ23" s="157"/>
      <c r="AK23" s="157"/>
      <c r="AL23" s="157"/>
      <c r="AM23" s="157"/>
      <c r="AN23" s="157"/>
      <c r="AO23" s="157"/>
      <c r="AP23" s="157"/>
      <c r="AQ23" s="157"/>
    </row>
    <row r="24" spans="1:43" s="114" customFormat="1" ht="180.75" customHeight="1" x14ac:dyDescent="0.25">
      <c r="A24" s="173" t="s">
        <v>280</v>
      </c>
      <c r="B24" s="176" t="s">
        <v>274</v>
      </c>
      <c r="C24" s="176" t="s">
        <v>275</v>
      </c>
      <c r="D24" s="176" t="s">
        <v>131</v>
      </c>
      <c r="E24" s="176" t="s">
        <v>281</v>
      </c>
      <c r="F24" s="176" t="s">
        <v>282</v>
      </c>
      <c r="G24" s="176" t="s">
        <v>283</v>
      </c>
      <c r="H24" s="3"/>
      <c r="I24" s="116"/>
      <c r="J24" s="128"/>
      <c r="K24" s="141" t="s">
        <v>158</v>
      </c>
      <c r="L24" s="116" t="s">
        <v>284</v>
      </c>
      <c r="M24" s="145" t="s">
        <v>285</v>
      </c>
      <c r="N24" s="156"/>
      <c r="O24" s="157"/>
      <c r="P24" s="157"/>
      <c r="Q24" s="157"/>
      <c r="R24" s="157"/>
      <c r="S24" s="157"/>
      <c r="T24" s="157"/>
      <c r="U24" s="157"/>
      <c r="V24" s="157"/>
      <c r="W24" s="157"/>
      <c r="X24" s="157"/>
      <c r="Y24" s="157"/>
      <c r="AA24" s="134">
        <f>IF(OR(I24="Fail",ISBLANK(I24)),INDEX('Issue Code Table'!C:C,MATCH(L:L,'Issue Code Table'!A:A,0)),IF(K24="Critical",6,IF(K24="Significant",5,IF(K24="Moderate",3,2))))</f>
        <v>4</v>
      </c>
      <c r="AB24" s="157"/>
      <c r="AC24" s="157"/>
      <c r="AD24" s="157"/>
      <c r="AE24" s="157"/>
      <c r="AF24" s="157"/>
      <c r="AG24" s="157"/>
      <c r="AH24" s="157"/>
      <c r="AI24" s="157"/>
      <c r="AJ24" s="157"/>
      <c r="AK24" s="157"/>
      <c r="AL24" s="157"/>
      <c r="AM24" s="157"/>
      <c r="AN24" s="157"/>
      <c r="AO24" s="157"/>
      <c r="AP24" s="157"/>
      <c r="AQ24" s="157"/>
    </row>
    <row r="25" spans="1:43" s="114" customFormat="1" ht="180.75" customHeight="1" x14ac:dyDescent="0.25">
      <c r="A25" s="173" t="s">
        <v>286</v>
      </c>
      <c r="B25" s="176" t="s">
        <v>287</v>
      </c>
      <c r="C25" s="176" t="s">
        <v>288</v>
      </c>
      <c r="D25" s="176" t="s">
        <v>131</v>
      </c>
      <c r="E25" s="176" t="s">
        <v>289</v>
      </c>
      <c r="F25" s="176" t="s">
        <v>290</v>
      </c>
      <c r="G25" s="176" t="s">
        <v>291</v>
      </c>
      <c r="H25" s="145"/>
      <c r="I25" s="116"/>
      <c r="J25" s="128"/>
      <c r="K25" s="145" t="s">
        <v>292</v>
      </c>
      <c r="L25" s="116" t="s">
        <v>293</v>
      </c>
      <c r="M25" s="145" t="s">
        <v>294</v>
      </c>
      <c r="N25" s="156"/>
      <c r="O25" s="157"/>
      <c r="P25" s="157"/>
      <c r="Q25" s="157"/>
      <c r="R25" s="157"/>
      <c r="S25" s="157"/>
      <c r="T25" s="157"/>
      <c r="U25" s="157"/>
      <c r="V25" s="157"/>
      <c r="W25" s="157"/>
      <c r="X25" s="157"/>
      <c r="Y25" s="157"/>
      <c r="AA25" s="134" t="e">
        <f>IF(OR(I25="Fail",ISBLANK(I25)),INDEX('Issue Code Table'!C:C,MATCH(L:L,'Issue Code Table'!A:A,0)),IF(K25="Critical",6,IF(K25="Significant",5,IF(K25="Moderate",3,2))))</f>
        <v>#N/A</v>
      </c>
      <c r="AB25" s="157"/>
      <c r="AC25" s="157"/>
      <c r="AD25" s="157"/>
      <c r="AE25" s="157"/>
      <c r="AF25" s="157"/>
      <c r="AG25" s="157"/>
      <c r="AH25" s="157"/>
      <c r="AI25" s="157"/>
      <c r="AJ25" s="157"/>
      <c r="AK25" s="157"/>
      <c r="AL25" s="157"/>
      <c r="AM25" s="157"/>
      <c r="AN25" s="157"/>
      <c r="AO25" s="157"/>
      <c r="AP25" s="157"/>
      <c r="AQ25" s="157"/>
    </row>
    <row r="26" spans="1:43" s="114" customFormat="1" ht="180.75" customHeight="1" x14ac:dyDescent="0.25">
      <c r="A26" s="173" t="s">
        <v>295</v>
      </c>
      <c r="B26" s="190" t="s">
        <v>296</v>
      </c>
      <c r="C26" s="191" t="s">
        <v>297</v>
      </c>
      <c r="D26" s="176" t="s">
        <v>154</v>
      </c>
      <c r="E26" s="176" t="s">
        <v>298</v>
      </c>
      <c r="F26" s="176" t="s">
        <v>299</v>
      </c>
      <c r="G26" s="176" t="s">
        <v>1464</v>
      </c>
      <c r="H26" s="3"/>
      <c r="I26" s="116"/>
      <c r="J26" s="128"/>
      <c r="K26" s="141" t="s">
        <v>135</v>
      </c>
      <c r="L26" s="116" t="s">
        <v>300</v>
      </c>
      <c r="M26" s="145" t="s">
        <v>301</v>
      </c>
      <c r="N26" s="156"/>
      <c r="O26" s="157"/>
      <c r="P26" s="157"/>
      <c r="Q26" s="157"/>
      <c r="R26" s="157"/>
      <c r="S26" s="157"/>
      <c r="T26" s="157"/>
      <c r="U26" s="157"/>
      <c r="V26" s="157"/>
      <c r="W26" s="157"/>
      <c r="X26" s="157"/>
      <c r="Y26" s="157"/>
      <c r="AA26" s="134">
        <f>IF(OR(I26="Fail",ISBLANK(I26)),INDEX('Issue Code Table'!C:C,MATCH(L:L,'Issue Code Table'!A:A,0)),IF(K26="Critical",6,IF(K26="Significant",5,IF(K26="Moderate",3,2))))</f>
        <v>5</v>
      </c>
      <c r="AB26" s="157"/>
      <c r="AC26" s="157"/>
      <c r="AD26" s="157"/>
      <c r="AE26" s="157"/>
      <c r="AF26" s="157"/>
      <c r="AG26" s="157"/>
      <c r="AH26" s="157"/>
      <c r="AI26" s="157"/>
      <c r="AJ26" s="157"/>
      <c r="AK26" s="157"/>
      <c r="AL26" s="157"/>
      <c r="AM26" s="157"/>
      <c r="AN26" s="157"/>
      <c r="AO26" s="157"/>
      <c r="AP26" s="157"/>
      <c r="AQ26" s="157"/>
    </row>
    <row r="27" spans="1:43" s="114" customFormat="1" ht="180.75" customHeight="1" x14ac:dyDescent="0.25">
      <c r="A27" s="173" t="s">
        <v>302</v>
      </c>
      <c r="B27" s="176" t="s">
        <v>177</v>
      </c>
      <c r="C27" s="176" t="s">
        <v>178</v>
      </c>
      <c r="D27" s="176" t="s">
        <v>154</v>
      </c>
      <c r="E27" s="176" t="s">
        <v>303</v>
      </c>
      <c r="F27" s="176" t="s">
        <v>304</v>
      </c>
      <c r="G27" s="176" t="s">
        <v>305</v>
      </c>
      <c r="H27" s="3"/>
      <c r="I27" s="116"/>
      <c r="J27" s="128"/>
      <c r="K27" s="141" t="s">
        <v>135</v>
      </c>
      <c r="L27" s="116" t="s">
        <v>306</v>
      </c>
      <c r="M27" s="145" t="s">
        <v>307</v>
      </c>
      <c r="N27" s="156"/>
      <c r="O27" s="157"/>
      <c r="P27" s="157"/>
      <c r="Q27" s="157"/>
      <c r="R27" s="157"/>
      <c r="S27" s="157"/>
      <c r="T27" s="157"/>
      <c r="U27" s="157"/>
      <c r="V27" s="157"/>
      <c r="W27" s="157"/>
      <c r="X27" s="157"/>
      <c r="Y27" s="157"/>
      <c r="AA27" s="134">
        <f>IF(OR(I27="Fail",ISBLANK(I27)),INDEX('Issue Code Table'!C:C,MATCH(L:L,'Issue Code Table'!A:A,0)),IF(K27="Critical",6,IF(K27="Significant",5,IF(K27="Moderate",3,2))))</f>
        <v>5</v>
      </c>
      <c r="AB27" s="157"/>
      <c r="AC27" s="157"/>
      <c r="AD27" s="157"/>
      <c r="AE27" s="157"/>
      <c r="AF27" s="157"/>
      <c r="AG27" s="157"/>
      <c r="AH27" s="157"/>
      <c r="AI27" s="157"/>
      <c r="AJ27" s="157"/>
      <c r="AK27" s="157"/>
      <c r="AL27" s="157"/>
      <c r="AM27" s="157"/>
      <c r="AN27" s="157"/>
      <c r="AO27" s="157"/>
      <c r="AP27" s="157"/>
      <c r="AQ27" s="157"/>
    </row>
    <row r="28" spans="1:43" s="114" customFormat="1" ht="180.75" customHeight="1" x14ac:dyDescent="0.25">
      <c r="A28" s="173" t="s">
        <v>308</v>
      </c>
      <c r="B28" s="176" t="s">
        <v>146</v>
      </c>
      <c r="C28" s="176" t="s">
        <v>147</v>
      </c>
      <c r="D28" s="176" t="s">
        <v>154</v>
      </c>
      <c r="E28" s="176" t="s">
        <v>309</v>
      </c>
      <c r="F28" s="176" t="s">
        <v>310</v>
      </c>
      <c r="G28" s="176" t="s">
        <v>311</v>
      </c>
      <c r="H28" s="3"/>
      <c r="I28" s="116"/>
      <c r="J28" s="128" t="s">
        <v>312</v>
      </c>
      <c r="K28" s="141" t="s">
        <v>135</v>
      </c>
      <c r="L28" s="116" t="s">
        <v>313</v>
      </c>
      <c r="M28" s="147" t="s">
        <v>314</v>
      </c>
      <c r="N28" s="156"/>
      <c r="O28" s="157"/>
      <c r="P28" s="157"/>
      <c r="Q28" s="157"/>
      <c r="R28" s="157"/>
      <c r="S28" s="157"/>
      <c r="T28" s="157"/>
      <c r="U28" s="157"/>
      <c r="V28" s="157"/>
      <c r="W28" s="157"/>
      <c r="X28" s="157"/>
      <c r="Y28" s="157"/>
      <c r="AA28" s="134">
        <f>IF(OR(I28="Fail",ISBLANK(I28)),INDEX('Issue Code Table'!C:C,MATCH(L:L,'Issue Code Table'!A:A,0)),IF(K28="Critical",6,IF(K28="Significant",5,IF(K28="Moderate",3,2))))</f>
        <v>5</v>
      </c>
      <c r="AB28" s="157"/>
      <c r="AC28" s="157"/>
      <c r="AD28" s="157"/>
      <c r="AE28" s="157"/>
      <c r="AF28" s="157"/>
      <c r="AG28" s="157"/>
      <c r="AH28" s="157"/>
      <c r="AI28" s="157"/>
      <c r="AJ28" s="157"/>
      <c r="AK28" s="157"/>
      <c r="AL28" s="157"/>
      <c r="AM28" s="157"/>
      <c r="AN28" s="157"/>
      <c r="AO28" s="157"/>
      <c r="AP28" s="157"/>
      <c r="AQ28" s="157"/>
    </row>
    <row r="29" spans="1:43" s="114" customFormat="1" ht="180.75" customHeight="1" x14ac:dyDescent="0.25">
      <c r="A29" s="173" t="s">
        <v>315</v>
      </c>
      <c r="B29" s="176" t="s">
        <v>316</v>
      </c>
      <c r="C29" s="176" t="s">
        <v>317</v>
      </c>
      <c r="D29" s="176" t="s">
        <v>131</v>
      </c>
      <c r="E29" s="176" t="s">
        <v>318</v>
      </c>
      <c r="F29" s="176" t="s">
        <v>319</v>
      </c>
      <c r="G29" s="176" t="s">
        <v>320</v>
      </c>
      <c r="H29" s="3"/>
      <c r="I29" s="116"/>
      <c r="J29" s="128" t="s">
        <v>321</v>
      </c>
      <c r="K29" s="141" t="s">
        <v>135</v>
      </c>
      <c r="L29" s="116" t="s">
        <v>322</v>
      </c>
      <c r="M29" s="147" t="s">
        <v>323</v>
      </c>
      <c r="N29" s="156"/>
      <c r="O29" s="157"/>
      <c r="P29" s="157"/>
      <c r="Q29" s="157"/>
      <c r="R29" s="157"/>
      <c r="S29" s="157"/>
      <c r="T29" s="157"/>
      <c r="U29" s="157"/>
      <c r="V29" s="157"/>
      <c r="W29" s="157"/>
      <c r="X29" s="157"/>
      <c r="Y29" s="157"/>
      <c r="AA29" s="134">
        <f>IF(OR(I29="Fail",ISBLANK(I29)),INDEX('Issue Code Table'!C:C,MATCH(L:L,'Issue Code Table'!A:A,0)),IF(K29="Critical",6,IF(K29="Significant",5,IF(K29="Moderate",3,2))))</f>
        <v>6</v>
      </c>
      <c r="AB29" s="157"/>
      <c r="AC29" s="157"/>
      <c r="AD29" s="157"/>
      <c r="AE29" s="157"/>
      <c r="AF29" s="157"/>
      <c r="AG29" s="157"/>
      <c r="AH29" s="157"/>
      <c r="AI29" s="157"/>
      <c r="AJ29" s="157"/>
      <c r="AK29" s="157"/>
      <c r="AL29" s="157"/>
      <c r="AM29" s="157"/>
      <c r="AN29" s="157"/>
      <c r="AO29" s="157"/>
      <c r="AP29" s="157"/>
      <c r="AQ29" s="157"/>
    </row>
    <row r="30" spans="1:43" ht="178.5" customHeight="1" x14ac:dyDescent="0.25">
      <c r="A30" s="173" t="s">
        <v>324</v>
      </c>
      <c r="B30" s="176" t="s">
        <v>325</v>
      </c>
      <c r="C30" s="176" t="s">
        <v>326</v>
      </c>
      <c r="D30" s="176" t="s">
        <v>327</v>
      </c>
      <c r="E30" s="176" t="s">
        <v>328</v>
      </c>
      <c r="F30" s="176" t="s">
        <v>329</v>
      </c>
      <c r="G30" s="176" t="s">
        <v>330</v>
      </c>
      <c r="H30" s="3"/>
      <c r="I30" s="116"/>
      <c r="J30" s="128"/>
      <c r="K30" s="141" t="s">
        <v>135</v>
      </c>
      <c r="L30" s="116" t="s">
        <v>331</v>
      </c>
      <c r="M30" s="147" t="s">
        <v>332</v>
      </c>
      <c r="AA30" s="134" t="e">
        <f>IF(OR(I30="Fail",ISBLANK(I30)),INDEX('Issue Code Table'!C:C,MATCH(L:L,'Issue Code Table'!A:A,0)),IF(K30="Critical",6,IF(K30="Significant",5,IF(K30="Moderate",3,2))))</f>
        <v>#N/A</v>
      </c>
    </row>
    <row r="31" spans="1:43" ht="161.25" customHeight="1" x14ac:dyDescent="0.25">
      <c r="A31" s="173" t="s">
        <v>333</v>
      </c>
      <c r="B31" s="176" t="s">
        <v>334</v>
      </c>
      <c r="C31" s="176" t="s">
        <v>335</v>
      </c>
      <c r="D31" s="176" t="s">
        <v>327</v>
      </c>
      <c r="E31" s="176" t="s">
        <v>336</v>
      </c>
      <c r="F31" s="176" t="s">
        <v>337</v>
      </c>
      <c r="G31" s="176" t="s">
        <v>338</v>
      </c>
      <c r="H31" s="3"/>
      <c r="I31" s="116"/>
      <c r="J31" s="128"/>
      <c r="K31" s="141" t="s">
        <v>135</v>
      </c>
      <c r="L31" s="116" t="s">
        <v>339</v>
      </c>
      <c r="M31" s="147" t="s">
        <v>340</v>
      </c>
      <c r="AA31" s="134">
        <f>IF(OR(I31="Fail",ISBLANK(I31)),INDEX('Issue Code Table'!C:C,MATCH(L:L,'Issue Code Table'!A:A,0)),IF(K31="Critical",6,IF(K31="Significant",5,IF(K31="Moderate",3,2))))</f>
        <v>7</v>
      </c>
    </row>
    <row r="32" spans="1:43" ht="161.25" customHeight="1" x14ac:dyDescent="0.25">
      <c r="A32" s="173" t="s">
        <v>341</v>
      </c>
      <c r="B32" s="176" t="s">
        <v>342</v>
      </c>
      <c r="C32" s="176" t="s">
        <v>343</v>
      </c>
      <c r="D32" s="176" t="s">
        <v>131</v>
      </c>
      <c r="E32" s="176" t="s">
        <v>344</v>
      </c>
      <c r="F32" s="176" t="s">
        <v>345</v>
      </c>
      <c r="G32" s="176" t="s">
        <v>346</v>
      </c>
      <c r="H32" s="3"/>
      <c r="I32" s="116"/>
      <c r="J32" s="128"/>
      <c r="K32" s="141" t="s">
        <v>135</v>
      </c>
      <c r="L32" s="116" t="s">
        <v>347</v>
      </c>
      <c r="M32" s="147" t="s">
        <v>348</v>
      </c>
      <c r="AA32" s="134">
        <f>IF(OR(I32="Fail",ISBLANK(I32)),INDEX('Issue Code Table'!C:C,MATCH(L:L,'Issue Code Table'!A:A,0)),IF(K32="Critical",6,IF(K32="Significant",5,IF(K32="Moderate",3,2))))</f>
        <v>5</v>
      </c>
    </row>
    <row r="33" spans="1:27" ht="161.25" customHeight="1" x14ac:dyDescent="0.25">
      <c r="A33" s="173" t="s">
        <v>349</v>
      </c>
      <c r="B33" s="176" t="s">
        <v>350</v>
      </c>
      <c r="C33" s="176" t="s">
        <v>351</v>
      </c>
      <c r="D33" s="176" t="s">
        <v>327</v>
      </c>
      <c r="E33" s="176" t="s">
        <v>352</v>
      </c>
      <c r="F33" s="176" t="s">
        <v>353</v>
      </c>
      <c r="G33" s="176" t="s">
        <v>354</v>
      </c>
      <c r="H33" s="3"/>
      <c r="I33" s="116"/>
      <c r="J33" s="128"/>
      <c r="K33" s="141" t="s">
        <v>158</v>
      </c>
      <c r="L33" s="116" t="s">
        <v>355</v>
      </c>
      <c r="M33" s="147" t="s">
        <v>356</v>
      </c>
      <c r="AA33" s="134">
        <f>IF(OR(I33="Fail",ISBLANK(I33)),INDEX('Issue Code Table'!C:C,MATCH(L:L,'Issue Code Table'!A:A,0)),IF(K33="Critical",6,IF(K33="Significant",5,IF(K33="Moderate",3,2))))</f>
        <v>4</v>
      </c>
    </row>
    <row r="34" spans="1:27" ht="161.25" customHeight="1" x14ac:dyDescent="0.25">
      <c r="A34" s="173" t="s">
        <v>357</v>
      </c>
      <c r="B34" s="174" t="s">
        <v>358</v>
      </c>
      <c r="C34" s="174" t="s">
        <v>359</v>
      </c>
      <c r="D34" s="176" t="s">
        <v>327</v>
      </c>
      <c r="E34" s="176" t="s">
        <v>360</v>
      </c>
      <c r="F34" s="176" t="s">
        <v>361</v>
      </c>
      <c r="G34" s="176" t="s">
        <v>362</v>
      </c>
      <c r="H34" s="3"/>
      <c r="I34" s="116"/>
      <c r="J34" s="128"/>
      <c r="K34" s="141" t="s">
        <v>158</v>
      </c>
      <c r="L34" s="116" t="s">
        <v>306</v>
      </c>
      <c r="M34" s="147" t="s">
        <v>307</v>
      </c>
      <c r="AA34" s="134">
        <f>IF(OR(I34="Fail",ISBLANK(I34)),INDEX('Issue Code Table'!C:C,MATCH(L:L,'Issue Code Table'!A:A,0)),IF(K34="Critical",6,IF(K34="Significant",5,IF(K34="Moderate",3,2))))</f>
        <v>5</v>
      </c>
    </row>
    <row r="35" spans="1:27" ht="161.25" customHeight="1" x14ac:dyDescent="0.25">
      <c r="A35" s="173" t="s">
        <v>363</v>
      </c>
      <c r="B35" s="176" t="s">
        <v>177</v>
      </c>
      <c r="C35" s="176" t="s">
        <v>178</v>
      </c>
      <c r="D35" s="176" t="s">
        <v>131</v>
      </c>
      <c r="E35" s="176" t="s">
        <v>364</v>
      </c>
      <c r="F35" s="176" t="s">
        <v>365</v>
      </c>
      <c r="G35" s="176" t="s">
        <v>366</v>
      </c>
      <c r="H35" s="3"/>
      <c r="I35" s="116"/>
      <c r="J35" s="128"/>
      <c r="K35" s="141" t="s">
        <v>135</v>
      </c>
      <c r="L35" s="116" t="s">
        <v>367</v>
      </c>
      <c r="M35" s="147" t="s">
        <v>368</v>
      </c>
      <c r="AA35" s="134" t="e">
        <f>IF(OR(I35="Fail",ISBLANK(I35)),INDEX('Issue Code Table'!C:C,MATCH(L:L,'Issue Code Table'!A:A,0)),IF(K35="Critical",6,IF(K35="Significant",5,IF(K35="Moderate",3,2))))</f>
        <v>#N/A</v>
      </c>
    </row>
    <row r="36" spans="1:27" x14ac:dyDescent="0.25">
      <c r="A36" s="158"/>
      <c r="B36" s="159"/>
      <c r="C36" s="159"/>
      <c r="D36" s="117"/>
      <c r="E36" s="117"/>
      <c r="F36" s="117"/>
      <c r="G36" s="117"/>
      <c r="H36" s="117"/>
      <c r="I36" s="117"/>
      <c r="J36" s="117"/>
      <c r="K36" s="117"/>
      <c r="L36" s="117"/>
      <c r="M36" s="117"/>
      <c r="AA36" s="58"/>
    </row>
    <row r="37" spans="1:27" s="154" customFormat="1" hidden="1" x14ac:dyDescent="0.25">
      <c r="N37" s="155"/>
      <c r="AA37" s="155"/>
    </row>
    <row r="38" spans="1:27" s="154" customFormat="1" hidden="1" x14ac:dyDescent="0.25">
      <c r="N38" s="155"/>
      <c r="AA38" s="155"/>
    </row>
    <row r="39" spans="1:27" s="154" customFormat="1" hidden="1" x14ac:dyDescent="0.25">
      <c r="H39" s="154" t="s">
        <v>369</v>
      </c>
      <c r="N39" s="155"/>
      <c r="AA39" s="155"/>
    </row>
    <row r="40" spans="1:27" s="154" customFormat="1" hidden="1" x14ac:dyDescent="0.25">
      <c r="H40" s="154" t="s">
        <v>57</v>
      </c>
      <c r="N40" s="155"/>
      <c r="AA40" s="155"/>
    </row>
    <row r="41" spans="1:27" s="154" customFormat="1" hidden="1" x14ac:dyDescent="0.25">
      <c r="H41" s="154" t="s">
        <v>58</v>
      </c>
      <c r="N41" s="155"/>
      <c r="AA41" s="155"/>
    </row>
    <row r="42" spans="1:27" s="154" customFormat="1" hidden="1" x14ac:dyDescent="0.25">
      <c r="H42" s="154" t="s">
        <v>46</v>
      </c>
      <c r="N42" s="155"/>
      <c r="AA42" s="155"/>
    </row>
    <row r="43" spans="1:27" s="154" customFormat="1" hidden="1" x14ac:dyDescent="0.25">
      <c r="H43" s="154" t="s">
        <v>370</v>
      </c>
      <c r="N43" s="155"/>
      <c r="AA43" s="155"/>
    </row>
    <row r="44" spans="1:27" s="154" customFormat="1" hidden="1" x14ac:dyDescent="0.25">
      <c r="H44" s="154" t="s">
        <v>371</v>
      </c>
      <c r="N44" s="155"/>
      <c r="AA44" s="155"/>
    </row>
    <row r="45" spans="1:27" s="154" customFormat="1" hidden="1" x14ac:dyDescent="0.25">
      <c r="H45" s="154" t="s">
        <v>121</v>
      </c>
      <c r="N45" s="155"/>
      <c r="AA45" s="155"/>
    </row>
    <row r="46" spans="1:27" s="154" customFormat="1" hidden="1" x14ac:dyDescent="0.25">
      <c r="N46" s="155"/>
      <c r="AA46" s="155"/>
    </row>
    <row r="47" spans="1:27" s="154" customFormat="1" hidden="1" x14ac:dyDescent="0.25">
      <c r="H47" s="154" t="s">
        <v>372</v>
      </c>
      <c r="N47" s="155"/>
      <c r="AA47" s="155"/>
    </row>
    <row r="48" spans="1:27" s="154" customFormat="1" hidden="1" x14ac:dyDescent="0.25">
      <c r="H48" s="154" t="s">
        <v>125</v>
      </c>
      <c r="N48" s="155"/>
      <c r="AA48" s="155"/>
    </row>
    <row r="49" spans="8:27" s="154" customFormat="1" hidden="1" x14ac:dyDescent="0.25">
      <c r="H49" s="154" t="s">
        <v>135</v>
      </c>
      <c r="N49" s="155"/>
      <c r="AA49" s="155"/>
    </row>
    <row r="50" spans="8:27" s="154" customFormat="1" hidden="1" x14ac:dyDescent="0.25">
      <c r="H50" s="154" t="s">
        <v>158</v>
      </c>
      <c r="N50" s="155"/>
      <c r="AA50" s="155"/>
    </row>
    <row r="51" spans="8:27" s="154" customFormat="1" hidden="1" x14ac:dyDescent="0.25">
      <c r="H51" s="154" t="s">
        <v>292</v>
      </c>
      <c r="N51" s="155"/>
      <c r="AA51" s="155"/>
    </row>
    <row r="52" spans="8:27" s="154" customFormat="1" hidden="1" x14ac:dyDescent="0.25">
      <c r="N52" s="155"/>
      <c r="AA52" s="155"/>
    </row>
    <row r="53" spans="8:27" s="154" customFormat="1" hidden="1" x14ac:dyDescent="0.25">
      <c r="H53" s="154" t="s">
        <v>57</v>
      </c>
      <c r="N53" s="155"/>
      <c r="AA53" s="155"/>
    </row>
    <row r="54" spans="8:27" s="154" customFormat="1" hidden="1" x14ac:dyDescent="0.25">
      <c r="H54" s="154" t="s">
        <v>58</v>
      </c>
      <c r="N54" s="155"/>
      <c r="AA54" s="155"/>
    </row>
    <row r="55" spans="8:27" s="154" customFormat="1" hidden="1" x14ac:dyDescent="0.25">
      <c r="H55" s="154" t="s">
        <v>46</v>
      </c>
      <c r="N55" s="155"/>
      <c r="AA55" s="155"/>
    </row>
    <row r="56" spans="8:27" s="154" customFormat="1" hidden="1" x14ac:dyDescent="0.25">
      <c r="H56" s="154" t="s">
        <v>370</v>
      </c>
      <c r="N56" s="155"/>
      <c r="AA56" s="155"/>
    </row>
    <row r="57" spans="8:27" s="154" customFormat="1" hidden="1" x14ac:dyDescent="0.25">
      <c r="N57" s="155"/>
      <c r="AA57" s="155"/>
    </row>
    <row r="58" spans="8:27" s="154" customFormat="1" hidden="1" x14ac:dyDescent="0.25">
      <c r="N58" s="155"/>
      <c r="AA58" s="155"/>
    </row>
    <row r="59" spans="8:27" s="154" customFormat="1" hidden="1" x14ac:dyDescent="0.25">
      <c r="N59" s="155"/>
      <c r="AA59" s="155"/>
    </row>
    <row r="60" spans="8:27" s="154" customFormat="1" x14ac:dyDescent="0.25">
      <c r="N60" s="155"/>
      <c r="AA60" s="155"/>
    </row>
    <row r="61" spans="8:27" s="154" customFormat="1" x14ac:dyDescent="0.25">
      <c r="N61" s="155"/>
      <c r="AA61" s="155"/>
    </row>
    <row r="62" spans="8:27" s="154" customFormat="1" x14ac:dyDescent="0.25">
      <c r="N62" s="155"/>
      <c r="AA62" s="155"/>
    </row>
    <row r="63" spans="8:27" s="154" customFormat="1" x14ac:dyDescent="0.25">
      <c r="N63" s="155"/>
      <c r="AA63" s="155"/>
    </row>
    <row r="64" spans="8:27" s="154" customFormat="1" x14ac:dyDescent="0.25">
      <c r="N64" s="155"/>
      <c r="AA64" s="155"/>
    </row>
    <row r="65" spans="14:27" s="154" customFormat="1" x14ac:dyDescent="0.25">
      <c r="N65" s="155"/>
      <c r="AA65" s="155"/>
    </row>
    <row r="66" spans="14:27" s="154" customFormat="1" x14ac:dyDescent="0.25">
      <c r="N66" s="155"/>
      <c r="AA66" s="155"/>
    </row>
    <row r="67" spans="14:27" s="154" customFormat="1" x14ac:dyDescent="0.25">
      <c r="N67" s="155"/>
      <c r="AA67" s="155"/>
    </row>
    <row r="68" spans="14:27" s="154" customFormat="1" x14ac:dyDescent="0.25">
      <c r="N68" s="155"/>
      <c r="AA68" s="155"/>
    </row>
    <row r="69" spans="14:27" s="154" customFormat="1" x14ac:dyDescent="0.25">
      <c r="N69" s="155"/>
      <c r="AA69" s="155"/>
    </row>
    <row r="70" spans="14:27" s="154" customFormat="1" x14ac:dyDescent="0.25">
      <c r="N70" s="155"/>
      <c r="AA70" s="155"/>
    </row>
    <row r="71" spans="14:27" s="154" customFormat="1" x14ac:dyDescent="0.25">
      <c r="N71" s="155"/>
      <c r="AA71" s="155"/>
    </row>
    <row r="72" spans="14:27" s="154" customFormat="1" x14ac:dyDescent="0.25">
      <c r="N72" s="155"/>
      <c r="AA72" s="155"/>
    </row>
    <row r="73" spans="14:27" s="154" customFormat="1" x14ac:dyDescent="0.25">
      <c r="N73" s="155"/>
      <c r="AA73" s="155"/>
    </row>
    <row r="74" spans="14:27" s="154" customFormat="1" x14ac:dyDescent="0.25">
      <c r="N74" s="155"/>
      <c r="AA74" s="155"/>
    </row>
    <row r="75" spans="14:27" s="154" customFormat="1" x14ac:dyDescent="0.25">
      <c r="N75" s="155"/>
      <c r="AA75" s="155"/>
    </row>
    <row r="76" spans="14:27" s="154" customFormat="1" x14ac:dyDescent="0.25">
      <c r="N76" s="155"/>
      <c r="AA76" s="155"/>
    </row>
    <row r="77" spans="14:27" s="154" customFormat="1" x14ac:dyDescent="0.25">
      <c r="N77" s="155"/>
      <c r="AA77" s="155"/>
    </row>
    <row r="78" spans="14:27" s="154" customFormat="1" x14ac:dyDescent="0.25">
      <c r="N78" s="155"/>
      <c r="AA78" s="155"/>
    </row>
    <row r="79" spans="14:27" s="154" customFormat="1" x14ac:dyDescent="0.25">
      <c r="N79" s="155"/>
      <c r="AA79" s="155"/>
    </row>
  </sheetData>
  <protectedRanges>
    <protectedRange password="E1A2" sqref="AA3:AA35" name="Range1_1_1"/>
    <protectedRange password="E1A2" sqref="L3" name="Range1_3"/>
    <protectedRange password="E1A2" sqref="L4:M4" name="Range1_4"/>
    <protectedRange password="E1A2" sqref="L9:M9" name="Range1_9"/>
    <protectedRange password="E1A2" sqref="L11" name="Range1_7"/>
    <protectedRange password="E1A2" sqref="L2:M2" name="Range1_5_1"/>
    <protectedRange password="E1A2" sqref="AA2" name="Range1_1_2_1"/>
    <protectedRange password="E1A2" sqref="L5:M5" name="Range1_2"/>
  </protectedRanges>
  <autoFilter ref="A2:AQ35" xr:uid="{00000000-0009-0000-0000-000003000000}"/>
  <phoneticPr fontId="15" type="noConversion"/>
  <conditionalFormatting sqref="I3:I35">
    <cfRule type="cellIs" dxfId="20" priority="18" stopIfTrue="1" operator="equal">
      <formula>"Fail"</formula>
    </cfRule>
    <cfRule type="cellIs" dxfId="19" priority="19" stopIfTrue="1" operator="equal">
      <formula>"Pass"</formula>
    </cfRule>
    <cfRule type="cellIs" dxfId="18" priority="20" stopIfTrue="1" operator="equal">
      <formula>"Info"</formula>
    </cfRule>
  </conditionalFormatting>
  <conditionalFormatting sqref="I19:I20 I22">
    <cfRule type="cellIs" dxfId="17" priority="13" stopIfTrue="1" operator="equal">
      <formula>"Fail"</formula>
    </cfRule>
    <cfRule type="cellIs" dxfId="16" priority="14" stopIfTrue="1" operator="equal">
      <formula>"Pass"</formula>
    </cfRule>
    <cfRule type="cellIs" dxfId="15" priority="15" stopIfTrue="1" operator="equal">
      <formula>"Info"</formula>
    </cfRule>
  </conditionalFormatting>
  <conditionalFormatting sqref="J5">
    <cfRule type="cellIs" dxfId="14" priority="5" stopIfTrue="1" operator="equal">
      <formula>"Fail"</formula>
    </cfRule>
    <cfRule type="cellIs" dxfId="13" priority="6" stopIfTrue="1" operator="equal">
      <formula>"Pass"</formula>
    </cfRule>
    <cfRule type="cellIs" dxfId="12" priority="7" stopIfTrue="1" operator="equal">
      <formula>"Info"</formula>
    </cfRule>
  </conditionalFormatting>
  <conditionalFormatting sqref="I21">
    <cfRule type="cellIs" dxfId="11" priority="1" stopIfTrue="1" operator="equal">
      <formula>"Fail"</formula>
    </cfRule>
    <cfRule type="cellIs" dxfId="10" priority="2" stopIfTrue="1" operator="equal">
      <formula>"Pass"</formula>
    </cfRule>
    <cfRule type="cellIs" dxfId="9" priority="3" stopIfTrue="1" operator="equal">
      <formula>"Info"</formula>
    </cfRule>
  </conditionalFormatting>
  <conditionalFormatting sqref="L3:L35">
    <cfRule type="expression" dxfId="8" priority="69" stopIfTrue="1">
      <formula>ISERROR(AA3)</formula>
    </cfRule>
  </conditionalFormatting>
  <dataValidations count="8">
    <dataValidation type="list" allowBlank="1" showInputMessage="1" showErrorMessage="1" sqref="D3 D16" xr:uid="{00000000-0002-0000-0300-000000000000}">
      <formula1>#REF!</formula1>
    </dataValidation>
    <dataValidation type="list" allowBlank="1" showInputMessage="1" showErrorMessage="1" sqref="D22 D6:D10 D12:D15 D20" xr:uid="{00000000-0002-0000-0300-000001000000}">
      <formula1>$H$44:$H$45</formula1>
    </dataValidation>
    <dataValidation type="list" allowBlank="1" showInputMessage="1" showErrorMessage="1" sqref="D19" xr:uid="{00000000-0002-0000-0300-000002000000}">
      <formula1>$H$51:$H$52</formula1>
    </dataValidation>
    <dataValidation type="list" allowBlank="1" showInputMessage="1" showErrorMessage="1" sqref="K3:K35" xr:uid="{00000000-0002-0000-0300-000004000000}">
      <formula1>$H$48:$H$51</formula1>
    </dataValidation>
    <dataValidation type="list" allowBlank="1" showInputMessage="1" showErrorMessage="1" sqref="D21" xr:uid="{00000000-0002-0000-0300-000005000000}">
      <formula1>$I$17:$I$19</formula1>
    </dataValidation>
    <dataValidation type="list" allowBlank="1" showInputMessage="1" showErrorMessage="1" sqref="D23:D35 D15 D18" xr:uid="{00000000-0002-0000-0300-000006000000}">
      <formula1>$H$18:$H$28</formula1>
    </dataValidation>
    <dataValidation type="list" allowBlank="1" showInputMessage="1" showErrorMessage="1" sqref="D11 D17" xr:uid="{00000000-0002-0000-0300-000008000000}">
      <formula1>$H$10:$H$31</formula1>
    </dataValidation>
    <dataValidation type="list" allowBlank="1" showInputMessage="1" showErrorMessage="1" sqref="I3:I35" xr:uid="{00000000-0002-0000-0300-000009000000}">
      <formula1>$H$53:$H$56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249977111117893"/>
  </sheetPr>
  <dimension ref="A1:AA28"/>
  <sheetViews>
    <sheetView showGridLines="0" zoomScale="80" zoomScaleNormal="80" workbookViewId="0">
      <pane ySplit="2" topLeftCell="A3" activePane="bottomLeft" state="frozen"/>
      <selection pane="bottomLeft" activeCell="J7" sqref="J7"/>
    </sheetView>
  </sheetViews>
  <sheetFormatPr defaultColWidth="9.1796875" defaultRowHeight="12.5" x14ac:dyDescent="0.25"/>
  <cols>
    <col min="1" max="1" width="13.54296875" style="114" customWidth="1"/>
    <col min="2" max="2" width="8.54296875" style="114" customWidth="1"/>
    <col min="3" max="3" width="15.54296875" style="114" customWidth="1"/>
    <col min="4" max="5" width="12.453125" style="114" customWidth="1"/>
    <col min="6" max="6" width="29.1796875" style="114" customWidth="1"/>
    <col min="7" max="7" width="36" style="114" customWidth="1"/>
    <col min="8" max="8" width="39.54296875" style="114" customWidth="1"/>
    <col min="9" max="9" width="22" style="114" customWidth="1"/>
    <col min="10" max="10" width="9.1796875" style="114"/>
    <col min="11" max="11" width="20.54296875" style="114" customWidth="1"/>
    <col min="12" max="13" width="13.453125" style="114" customWidth="1"/>
    <col min="14" max="14" width="74.453125" style="114" customWidth="1"/>
    <col min="15" max="15" width="8.81640625" customWidth="1"/>
    <col min="16" max="24" width="9.1796875" style="114"/>
    <col min="25" max="26" width="8.81640625" customWidth="1"/>
    <col min="27" max="27" width="23.453125" hidden="1" customWidth="1"/>
    <col min="28" max="16384" width="9.1796875" style="114"/>
  </cols>
  <sheetData>
    <row r="1" spans="1:27" ht="13" x14ac:dyDescent="0.3">
      <c r="A1" s="112" t="s">
        <v>56</v>
      </c>
      <c r="B1" s="113"/>
      <c r="C1" s="113"/>
      <c r="D1" s="113"/>
      <c r="E1" s="113"/>
      <c r="F1" s="113"/>
      <c r="G1" s="113"/>
      <c r="H1" s="113"/>
      <c r="I1" s="113"/>
      <c r="J1" s="113"/>
      <c r="K1" s="113"/>
      <c r="L1" s="113"/>
      <c r="M1" s="113"/>
      <c r="N1" s="113"/>
      <c r="AA1" s="5"/>
    </row>
    <row r="2" spans="1:27" ht="39" customHeight="1" x14ac:dyDescent="0.25">
      <c r="A2" s="115" t="s">
        <v>104</v>
      </c>
      <c r="B2" s="115" t="s">
        <v>105</v>
      </c>
      <c r="C2" s="115" t="s">
        <v>106</v>
      </c>
      <c r="D2" s="115" t="s">
        <v>107</v>
      </c>
      <c r="E2" s="142" t="s">
        <v>373</v>
      </c>
      <c r="F2" s="115" t="s">
        <v>108</v>
      </c>
      <c r="G2" s="115" t="s">
        <v>109</v>
      </c>
      <c r="H2" s="115" t="s">
        <v>110</v>
      </c>
      <c r="I2" s="115" t="s">
        <v>111</v>
      </c>
      <c r="J2" s="115" t="s">
        <v>112</v>
      </c>
      <c r="K2" s="115" t="s">
        <v>113</v>
      </c>
      <c r="L2" s="115" t="s">
        <v>114</v>
      </c>
      <c r="M2" s="115" t="s">
        <v>374</v>
      </c>
      <c r="N2" s="153" t="s">
        <v>375</v>
      </c>
      <c r="AA2" s="153" t="s">
        <v>117</v>
      </c>
    </row>
    <row r="3" spans="1:27" s="156" customFormat="1" ht="123.75" customHeight="1" x14ac:dyDescent="0.25">
      <c r="A3" s="184" t="s">
        <v>376</v>
      </c>
      <c r="B3" s="185" t="s">
        <v>119</v>
      </c>
      <c r="C3" s="185" t="s">
        <v>120</v>
      </c>
      <c r="D3" s="184" t="s">
        <v>377</v>
      </c>
      <c r="E3" s="184" t="s">
        <v>378</v>
      </c>
      <c r="F3" s="184" t="s">
        <v>379</v>
      </c>
      <c r="G3" s="184" t="s">
        <v>380</v>
      </c>
      <c r="H3" s="184" t="s">
        <v>381</v>
      </c>
      <c r="I3" s="162"/>
      <c r="J3" s="163"/>
      <c r="K3" s="162"/>
      <c r="L3" s="162" t="s">
        <v>125</v>
      </c>
      <c r="M3" s="162" t="s">
        <v>382</v>
      </c>
      <c r="N3" s="164" t="s">
        <v>383</v>
      </c>
      <c r="AA3" s="165">
        <f>IF(OR(J3="Fail",ISBLANK(J3)),INDEX('Issue Code Table'!C:C,MATCH(M:M,'Issue Code Table'!A:A,0)),IF(L3="Critical",6,IF(L3="Significant",5,IF(L3="Moderate",3,2))))</f>
        <v>8</v>
      </c>
    </row>
    <row r="4" spans="1:27" customFormat="1" ht="100.5" customHeight="1" x14ac:dyDescent="0.25">
      <c r="A4" s="184" t="s">
        <v>384</v>
      </c>
      <c r="B4" s="174" t="s">
        <v>358</v>
      </c>
      <c r="C4" s="174" t="s">
        <v>359</v>
      </c>
      <c r="D4" s="174" t="s">
        <v>385</v>
      </c>
      <c r="E4" s="174" t="s">
        <v>378</v>
      </c>
      <c r="F4" s="174" t="s">
        <v>386</v>
      </c>
      <c r="G4" s="174" t="s">
        <v>387</v>
      </c>
      <c r="H4" s="174" t="s">
        <v>388</v>
      </c>
      <c r="I4" s="116"/>
      <c r="J4" s="163"/>
      <c r="K4" s="116"/>
      <c r="L4" s="116" t="s">
        <v>158</v>
      </c>
      <c r="M4" s="116" t="s">
        <v>389</v>
      </c>
      <c r="N4" s="147" t="s">
        <v>390</v>
      </c>
      <c r="AA4" s="165">
        <f>IF(OR(J4="Fail",ISBLANK(J4)),INDEX('Issue Code Table'!C:C,MATCH(M:M,'Issue Code Table'!A:A,0)),IF(L4="Critical",6,IF(L4="Significant",5,IF(L4="Moderate",3,2))))</f>
        <v>4</v>
      </c>
    </row>
    <row r="5" spans="1:27" s="156" customFormat="1" ht="100.5" customHeight="1" x14ac:dyDescent="0.25">
      <c r="A5" s="184" t="s">
        <v>391</v>
      </c>
      <c r="B5" s="184" t="s">
        <v>325</v>
      </c>
      <c r="C5" s="184" t="s">
        <v>326</v>
      </c>
      <c r="D5" s="184" t="s">
        <v>392</v>
      </c>
      <c r="E5" s="184" t="s">
        <v>378</v>
      </c>
      <c r="F5" s="184" t="s">
        <v>393</v>
      </c>
      <c r="G5" s="184" t="s">
        <v>394</v>
      </c>
      <c r="H5" s="184" t="s">
        <v>395</v>
      </c>
      <c r="I5" s="162"/>
      <c r="J5" s="163"/>
      <c r="K5" s="162" t="s">
        <v>396</v>
      </c>
      <c r="L5" s="162" t="s">
        <v>135</v>
      </c>
      <c r="M5" s="162" t="s">
        <v>397</v>
      </c>
      <c r="N5" s="164" t="s">
        <v>398</v>
      </c>
      <c r="AA5" s="165">
        <f>IF(OR(J5="Fail",ISBLANK(J5)),INDEX('Issue Code Table'!C:C,MATCH(M:M,'Issue Code Table'!A:A,0)),IF(L5="Critical",6,IF(L5="Significant",5,IF(L5="Moderate",3,2))))</f>
        <v>7</v>
      </c>
    </row>
    <row r="6" spans="1:27" s="156" customFormat="1" ht="87.5" x14ac:dyDescent="0.25">
      <c r="A6" s="184" t="s">
        <v>399</v>
      </c>
      <c r="B6" s="184" t="s">
        <v>325</v>
      </c>
      <c r="C6" s="184" t="s">
        <v>326</v>
      </c>
      <c r="D6" s="184" t="s">
        <v>400</v>
      </c>
      <c r="E6" s="184" t="s">
        <v>378</v>
      </c>
      <c r="F6" s="184" t="s">
        <v>401</v>
      </c>
      <c r="G6" s="184" t="s">
        <v>402</v>
      </c>
      <c r="H6" s="184" t="s">
        <v>403</v>
      </c>
      <c r="I6" s="162"/>
      <c r="J6" s="163"/>
      <c r="K6" s="162"/>
      <c r="L6" s="162" t="s">
        <v>135</v>
      </c>
      <c r="M6" s="162" t="s">
        <v>404</v>
      </c>
      <c r="N6" s="164" t="s">
        <v>405</v>
      </c>
      <c r="AA6" s="165">
        <f>IF(OR(J6="Fail",ISBLANK(J6)),INDEX('Issue Code Table'!C:C,MATCH(M:M,'Issue Code Table'!A:A,0)),IF(L6="Critical",6,IF(L6="Significant",5,IF(L6="Moderate",3,2))))</f>
        <v>7</v>
      </c>
    </row>
    <row r="7" spans="1:27" s="156" customFormat="1" ht="150" x14ac:dyDescent="0.25">
      <c r="A7" s="184" t="s">
        <v>406</v>
      </c>
      <c r="B7" s="184" t="s">
        <v>162</v>
      </c>
      <c r="C7" s="184" t="s">
        <v>163</v>
      </c>
      <c r="D7" s="184" t="s">
        <v>131</v>
      </c>
      <c r="E7" s="184" t="s">
        <v>378</v>
      </c>
      <c r="F7" s="184" t="s">
        <v>407</v>
      </c>
      <c r="G7" s="184" t="s">
        <v>408</v>
      </c>
      <c r="H7" s="184" t="s">
        <v>409</v>
      </c>
      <c r="I7" s="162"/>
      <c r="J7" s="163"/>
      <c r="K7" s="162"/>
      <c r="L7" s="162" t="s">
        <v>135</v>
      </c>
      <c r="M7" s="162" t="s">
        <v>410</v>
      </c>
      <c r="N7" s="164" t="s">
        <v>411</v>
      </c>
      <c r="AA7" s="165">
        <f>IF(OR(J7="Fail",ISBLANK(J7)),INDEX('Issue Code Table'!C:C,MATCH(M:M,'Issue Code Table'!A:A,0)),IF(L7="Critical",6,IF(L7="Significant",5,IF(L7="Moderate",3,2))))</f>
        <v>6</v>
      </c>
    </row>
    <row r="8" spans="1:27" s="156" customFormat="1" ht="137.5" x14ac:dyDescent="0.25">
      <c r="A8" s="184" t="s">
        <v>412</v>
      </c>
      <c r="B8" s="184" t="s">
        <v>162</v>
      </c>
      <c r="C8" s="184" t="s">
        <v>163</v>
      </c>
      <c r="D8" s="184" t="s">
        <v>400</v>
      </c>
      <c r="E8" s="184" t="s">
        <v>378</v>
      </c>
      <c r="F8" s="184" t="s">
        <v>413</v>
      </c>
      <c r="G8" s="184" t="s">
        <v>414</v>
      </c>
      <c r="H8" s="184" t="s">
        <v>415</v>
      </c>
      <c r="I8" s="162"/>
      <c r="J8" s="163"/>
      <c r="K8" s="162"/>
      <c r="L8" s="162" t="s">
        <v>135</v>
      </c>
      <c r="M8" s="162" t="s">
        <v>167</v>
      </c>
      <c r="N8" s="164" t="s">
        <v>168</v>
      </c>
      <c r="AA8" s="165">
        <f>IF(OR(J8="Fail",ISBLANK(J8)),INDEX('Issue Code Table'!C:C,MATCH(M:M,'Issue Code Table'!A:A,0)),IF(L8="Critical",6,IF(L8="Significant",5,IF(L8="Moderate",3,2))))</f>
        <v>7</v>
      </c>
    </row>
    <row r="9" spans="1:27" s="156" customFormat="1" ht="75" x14ac:dyDescent="0.25">
      <c r="A9" s="184" t="s">
        <v>416</v>
      </c>
      <c r="B9" s="184" t="s">
        <v>334</v>
      </c>
      <c r="C9" s="184" t="s">
        <v>335</v>
      </c>
      <c r="D9" s="184" t="s">
        <v>400</v>
      </c>
      <c r="E9" s="184" t="s">
        <v>378</v>
      </c>
      <c r="F9" s="184" t="s">
        <v>417</v>
      </c>
      <c r="G9" s="184" t="s">
        <v>418</v>
      </c>
      <c r="H9" s="184" t="s">
        <v>419</v>
      </c>
      <c r="I9" s="162"/>
      <c r="J9" s="163"/>
      <c r="K9" s="162"/>
      <c r="L9" s="162" t="s">
        <v>135</v>
      </c>
      <c r="M9" s="162" t="s">
        <v>339</v>
      </c>
      <c r="N9" s="164" t="s">
        <v>340</v>
      </c>
      <c r="AA9" s="165">
        <f>IF(OR(J9="Fail",ISBLANK(J9)),INDEX('Issue Code Table'!C:C,MATCH(M:M,'Issue Code Table'!A:A,0)),IF(L9="Critical",6,IF(L9="Significant",5,IF(L9="Moderate",3,2))))</f>
        <v>7</v>
      </c>
    </row>
    <row r="10" spans="1:27" s="156" customFormat="1" ht="137.5" x14ac:dyDescent="0.25">
      <c r="A10" s="184" t="s">
        <v>420</v>
      </c>
      <c r="B10" s="184" t="s">
        <v>421</v>
      </c>
      <c r="C10" s="184" t="s">
        <v>422</v>
      </c>
      <c r="D10" s="184" t="s">
        <v>377</v>
      </c>
      <c r="E10" s="184" t="s">
        <v>378</v>
      </c>
      <c r="F10" s="184" t="s">
        <v>423</v>
      </c>
      <c r="G10" s="184" t="s">
        <v>424</v>
      </c>
      <c r="H10" s="184" t="s">
        <v>425</v>
      </c>
      <c r="I10" s="162"/>
      <c r="J10" s="163"/>
      <c r="K10" s="192" t="s">
        <v>426</v>
      </c>
      <c r="L10" s="162" t="s">
        <v>135</v>
      </c>
      <c r="M10" s="116" t="s">
        <v>322</v>
      </c>
      <c r="N10" s="147" t="s">
        <v>323</v>
      </c>
      <c r="AA10" s="165">
        <f>IF(OR(J10="Fail",ISBLANK(J10)),INDEX('Issue Code Table'!C:C,MATCH(M:M,'Issue Code Table'!A:A,0)),IF(L10="Critical",6,IF(L10="Significant",5,IF(L10="Moderate",3,2))))</f>
        <v>6</v>
      </c>
    </row>
    <row r="11" spans="1:27" s="156" customFormat="1" ht="125.5" x14ac:dyDescent="0.25">
      <c r="A11" s="184" t="s">
        <v>427</v>
      </c>
      <c r="B11" s="184" t="s">
        <v>421</v>
      </c>
      <c r="C11" s="184" t="s">
        <v>422</v>
      </c>
      <c r="D11" s="184" t="s">
        <v>131</v>
      </c>
      <c r="E11" s="184" t="s">
        <v>378</v>
      </c>
      <c r="F11" s="184" t="s">
        <v>428</v>
      </c>
      <c r="G11" s="184" t="s">
        <v>429</v>
      </c>
      <c r="H11" s="184" t="s">
        <v>430</v>
      </c>
      <c r="I11" s="162"/>
      <c r="J11" s="163"/>
      <c r="K11" s="192" t="s">
        <v>426</v>
      </c>
      <c r="L11" s="162" t="s">
        <v>135</v>
      </c>
      <c r="M11" s="116" t="s">
        <v>322</v>
      </c>
      <c r="N11" s="147" t="s">
        <v>323</v>
      </c>
      <c r="AA11" s="165">
        <f>IF(OR(J11="Fail",ISBLANK(J11)),INDEX('Issue Code Table'!C:C,MATCH(M:M,'Issue Code Table'!A:A,0)),IF(L11="Critical",6,IF(L11="Significant",5,IF(L11="Moderate",3,2))))</f>
        <v>6</v>
      </c>
    </row>
    <row r="12" spans="1:27" s="156" customFormat="1" ht="93.75" customHeight="1" x14ac:dyDescent="0.25">
      <c r="A12" s="184" t="s">
        <v>431</v>
      </c>
      <c r="B12" s="186" t="s">
        <v>350</v>
      </c>
      <c r="C12" s="186" t="s">
        <v>351</v>
      </c>
      <c r="D12" s="184" t="s">
        <v>377</v>
      </c>
      <c r="E12" s="184" t="s">
        <v>378</v>
      </c>
      <c r="F12" s="184" t="s">
        <v>432</v>
      </c>
      <c r="G12" s="184" t="s">
        <v>433</v>
      </c>
      <c r="H12" s="184" t="s">
        <v>434</v>
      </c>
      <c r="I12" s="162"/>
      <c r="J12" s="163"/>
      <c r="K12" s="162"/>
      <c r="L12" s="162" t="s">
        <v>158</v>
      </c>
      <c r="M12" s="162" t="s">
        <v>355</v>
      </c>
      <c r="N12" s="163" t="s">
        <v>356</v>
      </c>
      <c r="AA12" s="165">
        <f>IF(OR(J12="Fail",ISBLANK(J12)),INDEX('Issue Code Table'!C:C,MATCH(M:M,'Issue Code Table'!A:A,0)),IF(L12="Critical",6,IF(L12="Significant",5,IF(L12="Moderate",3,2))))</f>
        <v>4</v>
      </c>
    </row>
    <row r="13" spans="1:27" ht="13.5" customHeight="1" x14ac:dyDescent="0.25">
      <c r="A13" s="117"/>
      <c r="B13" s="118"/>
      <c r="C13" s="119"/>
      <c r="D13" s="117"/>
      <c r="E13" s="117"/>
      <c r="F13" s="117"/>
      <c r="G13" s="117"/>
      <c r="H13" s="117"/>
      <c r="I13" s="117"/>
      <c r="J13" s="117"/>
      <c r="K13" s="117"/>
      <c r="L13" s="117"/>
      <c r="M13" s="117"/>
      <c r="N13" s="117"/>
      <c r="AA13" s="58"/>
    </row>
    <row r="14" spans="1:27" ht="13.5" hidden="1" customHeight="1" x14ac:dyDescent="0.25"/>
    <row r="15" spans="1:27" ht="13.5" hidden="1" customHeight="1" x14ac:dyDescent="0.25"/>
    <row r="16" spans="1:27" hidden="1" x14ac:dyDescent="0.25">
      <c r="I16" s="114" t="s">
        <v>369</v>
      </c>
    </row>
    <row r="17" spans="9:9" hidden="1" x14ac:dyDescent="0.25">
      <c r="I17" s="114" t="s">
        <v>57</v>
      </c>
    </row>
    <row r="18" spans="9:9" hidden="1" x14ac:dyDescent="0.25">
      <c r="I18" s="114" t="s">
        <v>58</v>
      </c>
    </row>
    <row r="19" spans="9:9" hidden="1" x14ac:dyDescent="0.25">
      <c r="I19" s="114" t="s">
        <v>46</v>
      </c>
    </row>
    <row r="20" spans="9:9" hidden="1" x14ac:dyDescent="0.25">
      <c r="I20" s="114" t="s">
        <v>370</v>
      </c>
    </row>
    <row r="21" spans="9:9" hidden="1" x14ac:dyDescent="0.25">
      <c r="I21" s="114" t="s">
        <v>371</v>
      </c>
    </row>
    <row r="22" spans="9:9" hidden="1" x14ac:dyDescent="0.25">
      <c r="I22" s="114" t="s">
        <v>121</v>
      </c>
    </row>
    <row r="23" spans="9:9" hidden="1" x14ac:dyDescent="0.25"/>
    <row r="24" spans="9:9" hidden="1" x14ac:dyDescent="0.25">
      <c r="I24" s="114" t="s">
        <v>372</v>
      </c>
    </row>
    <row r="25" spans="9:9" hidden="1" x14ac:dyDescent="0.25">
      <c r="I25" s="120" t="s">
        <v>125</v>
      </c>
    </row>
    <row r="26" spans="9:9" hidden="1" x14ac:dyDescent="0.25">
      <c r="I26" s="114" t="s">
        <v>135</v>
      </c>
    </row>
    <row r="27" spans="9:9" hidden="1" x14ac:dyDescent="0.25">
      <c r="I27" s="114" t="s">
        <v>158</v>
      </c>
    </row>
    <row r="28" spans="9:9" hidden="1" x14ac:dyDescent="0.25">
      <c r="I28" s="114" t="s">
        <v>292</v>
      </c>
    </row>
  </sheetData>
  <sheetProtection formatColumns="0" formatRows="0" sort="0" autoFilter="0"/>
  <protectedRanges>
    <protectedRange password="E1A2" sqref="AA2" name="Range1_1_2"/>
    <protectedRange password="E1A2" sqref="N2" name="Range1_5_1"/>
    <protectedRange password="E1A2" sqref="M3" name="Range1_1_3"/>
    <protectedRange password="E1A2" sqref="M4" name="Range1"/>
  </protectedRanges>
  <autoFilter ref="A2:AA12" xr:uid="{00000000-0009-0000-0000-000004000000}"/>
  <conditionalFormatting sqref="K3">
    <cfRule type="cellIs" dxfId="7" priority="9" stopIfTrue="1" operator="equal">
      <formula>"Pass"</formula>
    </cfRule>
    <cfRule type="cellIs" dxfId="6" priority="10" stopIfTrue="1" operator="equal">
      <formula>"Fail"</formula>
    </cfRule>
    <cfRule type="cellIs" dxfId="5" priority="11" stopIfTrue="1" operator="equal">
      <formula>"Info"</formula>
    </cfRule>
  </conditionalFormatting>
  <conditionalFormatting sqref="K4">
    <cfRule type="cellIs" dxfId="4" priority="6" operator="equal">
      <formula>"Fail"</formula>
    </cfRule>
  </conditionalFormatting>
  <conditionalFormatting sqref="M3:M12">
    <cfRule type="expression" dxfId="3" priority="8" stopIfTrue="1">
      <formula>ISERROR(AA3)</formula>
    </cfRule>
  </conditionalFormatting>
  <conditionalFormatting sqref="J3:J12">
    <cfRule type="cellIs" dxfId="2" priority="2" operator="equal">
      <formula>"Pass"</formula>
    </cfRule>
    <cfRule type="cellIs" dxfId="1" priority="3" operator="equal">
      <formula>"Fail"</formula>
    </cfRule>
    <cfRule type="cellIs" dxfId="0" priority="4" operator="equal">
      <formula>"Info"</formula>
    </cfRule>
  </conditionalFormatting>
  <dataValidations count="2">
    <dataValidation type="list" allowBlank="1" showInputMessage="1" showErrorMessage="1" sqref="L3:L12" xr:uid="{00000000-0002-0000-0400-000000000000}">
      <formula1>$I$25:$I$28</formula1>
    </dataValidation>
    <dataValidation type="list" allowBlank="1" showInputMessage="1" showErrorMessage="1" sqref="J1:J1048576" xr:uid="{00000000-0002-0000-0400-000001000000}">
      <formula1>$I$17:$I$20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24"/>
  <sheetViews>
    <sheetView showGridLines="0" zoomScale="80" zoomScaleNormal="80" workbookViewId="0">
      <pane ySplit="1" topLeftCell="A2" activePane="bottomLeft" state="frozen"/>
      <selection pane="bottomLeft" activeCell="D40" sqref="D40"/>
    </sheetView>
  </sheetViews>
  <sheetFormatPr defaultRowHeight="12.5" x14ac:dyDescent="0.25"/>
  <cols>
    <col min="2" max="2" width="13.1796875" customWidth="1"/>
    <col min="3" max="3" width="84.453125" customWidth="1"/>
    <col min="4" max="4" width="22.453125" customWidth="1"/>
  </cols>
  <sheetData>
    <row r="1" spans="1:4" ht="13" x14ac:dyDescent="0.3">
      <c r="A1" s="4" t="s">
        <v>435</v>
      </c>
      <c r="B1" s="5"/>
      <c r="C1" s="5"/>
      <c r="D1" s="5"/>
    </row>
    <row r="2" spans="1:4" ht="12.75" customHeight="1" x14ac:dyDescent="0.25">
      <c r="A2" s="17" t="s">
        <v>436</v>
      </c>
      <c r="B2" s="17" t="s">
        <v>437</v>
      </c>
      <c r="C2" s="17" t="s">
        <v>438</v>
      </c>
      <c r="D2" s="17" t="s">
        <v>439</v>
      </c>
    </row>
    <row r="3" spans="1:4" x14ac:dyDescent="0.25">
      <c r="A3" s="62">
        <v>1</v>
      </c>
      <c r="B3" s="63">
        <v>42157</v>
      </c>
      <c r="C3" s="64" t="s">
        <v>440</v>
      </c>
      <c r="D3" s="64" t="s">
        <v>441</v>
      </c>
    </row>
    <row r="4" spans="1:4" ht="19.5" customHeight="1" x14ac:dyDescent="0.25">
      <c r="A4" s="62">
        <v>2</v>
      </c>
      <c r="B4" s="63">
        <v>42454</v>
      </c>
      <c r="C4" s="64" t="s">
        <v>442</v>
      </c>
      <c r="D4" s="64" t="s">
        <v>443</v>
      </c>
    </row>
    <row r="5" spans="1:4" ht="25" x14ac:dyDescent="0.25">
      <c r="A5" s="160">
        <v>2.1</v>
      </c>
      <c r="B5" s="161">
        <v>42735</v>
      </c>
      <c r="C5" s="147" t="s">
        <v>444</v>
      </c>
      <c r="D5" s="147" t="s">
        <v>443</v>
      </c>
    </row>
    <row r="6" spans="1:4" x14ac:dyDescent="0.25">
      <c r="A6" s="160">
        <v>2.2000000000000002</v>
      </c>
      <c r="B6" s="161">
        <v>42766</v>
      </c>
      <c r="C6" s="147" t="s">
        <v>445</v>
      </c>
      <c r="D6" s="147" t="s">
        <v>443</v>
      </c>
    </row>
    <row r="7" spans="1:4" x14ac:dyDescent="0.25">
      <c r="A7" s="160">
        <v>3</v>
      </c>
      <c r="B7" s="161">
        <v>42916</v>
      </c>
      <c r="C7" s="147" t="s">
        <v>446</v>
      </c>
      <c r="D7" s="147" t="s">
        <v>443</v>
      </c>
    </row>
    <row r="8" spans="1:4" x14ac:dyDescent="0.25">
      <c r="A8" s="160">
        <v>3</v>
      </c>
      <c r="B8" s="161">
        <v>43008</v>
      </c>
      <c r="C8" s="147" t="s">
        <v>447</v>
      </c>
      <c r="D8" s="147" t="s">
        <v>443</v>
      </c>
    </row>
    <row r="9" spans="1:4" x14ac:dyDescent="0.25">
      <c r="A9" s="160">
        <v>3</v>
      </c>
      <c r="B9" s="161">
        <v>43136</v>
      </c>
      <c r="C9" s="147" t="s">
        <v>448</v>
      </c>
      <c r="D9" s="147" t="s">
        <v>443</v>
      </c>
    </row>
    <row r="10" spans="1:4" x14ac:dyDescent="0.25">
      <c r="A10" s="160">
        <v>3</v>
      </c>
      <c r="B10" s="161">
        <v>43373</v>
      </c>
      <c r="C10" s="147" t="s">
        <v>449</v>
      </c>
      <c r="D10" s="147" t="s">
        <v>443</v>
      </c>
    </row>
    <row r="11" spans="1:4" x14ac:dyDescent="0.25">
      <c r="A11" s="160">
        <v>3.1</v>
      </c>
      <c r="B11" s="161">
        <v>43555</v>
      </c>
      <c r="C11" s="147" t="s">
        <v>450</v>
      </c>
      <c r="D11" s="147" t="s">
        <v>443</v>
      </c>
    </row>
    <row r="12" spans="1:4" x14ac:dyDescent="0.25">
      <c r="A12" s="160">
        <v>3.2</v>
      </c>
      <c r="B12" s="161">
        <v>43921</v>
      </c>
      <c r="C12" s="147" t="s">
        <v>450</v>
      </c>
      <c r="D12" s="147" t="s">
        <v>443</v>
      </c>
    </row>
    <row r="13" spans="1:4" x14ac:dyDescent="0.25">
      <c r="A13" s="160">
        <v>3.3</v>
      </c>
      <c r="B13" s="161">
        <v>44104</v>
      </c>
      <c r="C13" s="147" t="s">
        <v>450</v>
      </c>
      <c r="D13" s="147" t="s">
        <v>443</v>
      </c>
    </row>
    <row r="14" spans="1:4" ht="44.15" customHeight="1" x14ac:dyDescent="0.25">
      <c r="A14" s="160">
        <v>4</v>
      </c>
      <c r="B14" s="161">
        <v>44469</v>
      </c>
      <c r="C14" s="147" t="s">
        <v>451</v>
      </c>
      <c r="D14" s="147" t="s">
        <v>443</v>
      </c>
    </row>
    <row r="15" spans="1:4" x14ac:dyDescent="0.25">
      <c r="A15" s="160">
        <v>4.0999999999999996</v>
      </c>
      <c r="B15" s="161">
        <v>44469</v>
      </c>
      <c r="C15" s="147" t="s">
        <v>449</v>
      </c>
      <c r="D15" s="147" t="s">
        <v>443</v>
      </c>
    </row>
    <row r="16" spans="1:4" x14ac:dyDescent="0.25">
      <c r="A16" s="160"/>
      <c r="B16" s="161"/>
      <c r="C16" s="147"/>
      <c r="D16" s="147"/>
    </row>
    <row r="17" spans="1:4" x14ac:dyDescent="0.25">
      <c r="A17" s="160"/>
      <c r="B17" s="161"/>
      <c r="C17" s="147"/>
      <c r="D17" s="147"/>
    </row>
    <row r="18" spans="1:4" x14ac:dyDescent="0.25">
      <c r="A18" s="160"/>
      <c r="B18" s="161"/>
      <c r="C18" s="147"/>
      <c r="D18" s="147"/>
    </row>
    <row r="19" spans="1:4" x14ac:dyDescent="0.25">
      <c r="A19" s="160"/>
      <c r="B19" s="161"/>
      <c r="C19" s="147"/>
      <c r="D19" s="147"/>
    </row>
    <row r="20" spans="1:4" x14ac:dyDescent="0.25">
      <c r="A20" s="160"/>
      <c r="B20" s="161"/>
      <c r="C20" s="147"/>
      <c r="D20" s="147"/>
    </row>
    <row r="21" spans="1:4" x14ac:dyDescent="0.25">
      <c r="A21" s="160"/>
      <c r="B21" s="161"/>
      <c r="C21" s="147"/>
      <c r="D21" s="147"/>
    </row>
    <row r="22" spans="1:4" x14ac:dyDescent="0.25">
      <c r="A22" s="160"/>
      <c r="B22" s="161"/>
      <c r="C22" s="147"/>
      <c r="D22" s="147"/>
    </row>
    <row r="23" spans="1:4" x14ac:dyDescent="0.25">
      <c r="A23" s="160"/>
      <c r="B23" s="161"/>
      <c r="C23" s="147"/>
      <c r="D23" s="147"/>
    </row>
    <row r="24" spans="1:4" x14ac:dyDescent="0.25">
      <c r="A24" s="160"/>
      <c r="B24" s="161"/>
      <c r="C24" s="147"/>
      <c r="D24" s="147"/>
    </row>
  </sheetData>
  <sheetProtection sort="0" autoFilter="0"/>
  <phoneticPr fontId="2" type="noConversion"/>
  <printOptions horizontalCentered="1"/>
  <pageMargins left="0.25" right="0.25" top="0.5" bottom="0.5" header="0.25" footer="0.25"/>
  <pageSetup scale="71"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U527"/>
  <sheetViews>
    <sheetView showGridLines="0" zoomScale="80" zoomScaleNormal="80" workbookViewId="0">
      <pane ySplit="1" topLeftCell="A2" activePane="bottomLeft" state="frozen"/>
      <selection pane="bottomLeft"/>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66"/>
    <col min="22" max="16384" width="9.1796875" style="167"/>
  </cols>
  <sheetData>
    <row r="1" spans="1:4" ht="29" x14ac:dyDescent="0.35">
      <c r="A1" s="187" t="s">
        <v>115</v>
      </c>
      <c r="B1" s="187" t="s">
        <v>452</v>
      </c>
      <c r="C1" s="187" t="s">
        <v>59</v>
      </c>
      <c r="D1" s="2">
        <v>44469</v>
      </c>
    </row>
    <row r="2" spans="1:4" ht="15.5" x14ac:dyDescent="0.35">
      <c r="A2" s="188" t="s">
        <v>453</v>
      </c>
      <c r="B2" s="188" t="s">
        <v>454</v>
      </c>
      <c r="C2" s="189">
        <v>6</v>
      </c>
    </row>
    <row r="3" spans="1:4" ht="15.5" x14ac:dyDescent="0.35">
      <c r="A3" s="188" t="s">
        <v>455</v>
      </c>
      <c r="B3" s="188" t="s">
        <v>456</v>
      </c>
      <c r="C3" s="189">
        <v>4</v>
      </c>
    </row>
    <row r="4" spans="1:4" ht="15.5" x14ac:dyDescent="0.35">
      <c r="A4" s="188" t="s">
        <v>457</v>
      </c>
      <c r="B4" s="188" t="s">
        <v>458</v>
      </c>
      <c r="C4" s="189">
        <v>1</v>
      </c>
    </row>
    <row r="5" spans="1:4" ht="15.5" x14ac:dyDescent="0.35">
      <c r="A5" s="188" t="s">
        <v>459</v>
      </c>
      <c r="B5" s="188" t="s">
        <v>460</v>
      </c>
      <c r="C5" s="189">
        <v>2</v>
      </c>
    </row>
    <row r="6" spans="1:4" ht="15.5" x14ac:dyDescent="0.35">
      <c r="A6" s="188" t="s">
        <v>461</v>
      </c>
      <c r="B6" s="188" t="s">
        <v>462</v>
      </c>
      <c r="C6" s="189">
        <v>2</v>
      </c>
    </row>
    <row r="7" spans="1:4" ht="15.5" x14ac:dyDescent="0.35">
      <c r="A7" s="188" t="s">
        <v>463</v>
      </c>
      <c r="B7" s="188" t="s">
        <v>464</v>
      </c>
      <c r="C7" s="189">
        <v>4</v>
      </c>
    </row>
    <row r="8" spans="1:4" ht="15.5" x14ac:dyDescent="0.35">
      <c r="A8" s="188" t="s">
        <v>465</v>
      </c>
      <c r="B8" s="188" t="s">
        <v>466</v>
      </c>
      <c r="C8" s="189">
        <v>2</v>
      </c>
    </row>
    <row r="9" spans="1:4" ht="15.5" x14ac:dyDescent="0.35">
      <c r="A9" s="188" t="s">
        <v>467</v>
      </c>
      <c r="B9" s="188" t="s">
        <v>468</v>
      </c>
      <c r="C9" s="189">
        <v>5</v>
      </c>
    </row>
    <row r="10" spans="1:4" ht="15.5" x14ac:dyDescent="0.35">
      <c r="A10" s="188" t="s">
        <v>469</v>
      </c>
      <c r="B10" s="188" t="s">
        <v>470</v>
      </c>
      <c r="C10" s="189">
        <v>5</v>
      </c>
    </row>
    <row r="11" spans="1:4" ht="15.5" x14ac:dyDescent="0.35">
      <c r="A11" s="188" t="s">
        <v>471</v>
      </c>
      <c r="B11" s="188" t="s">
        <v>472</v>
      </c>
      <c r="C11" s="189">
        <v>5</v>
      </c>
    </row>
    <row r="12" spans="1:4" ht="15.5" x14ac:dyDescent="0.35">
      <c r="A12" s="188" t="s">
        <v>473</v>
      </c>
      <c r="B12" s="188" t="s">
        <v>474</v>
      </c>
      <c r="C12" s="189">
        <v>2</v>
      </c>
    </row>
    <row r="13" spans="1:4" ht="15.5" x14ac:dyDescent="0.35">
      <c r="A13" s="188" t="s">
        <v>306</v>
      </c>
      <c r="B13" s="188" t="s">
        <v>475</v>
      </c>
      <c r="C13" s="189">
        <v>5</v>
      </c>
    </row>
    <row r="14" spans="1:4" ht="15.5" x14ac:dyDescent="0.35">
      <c r="A14" s="188" t="s">
        <v>190</v>
      </c>
      <c r="B14" s="188" t="s">
        <v>476</v>
      </c>
      <c r="C14" s="189">
        <v>4</v>
      </c>
    </row>
    <row r="15" spans="1:4" ht="15.5" x14ac:dyDescent="0.35">
      <c r="A15" s="188" t="s">
        <v>477</v>
      </c>
      <c r="B15" s="188" t="s">
        <v>478</v>
      </c>
      <c r="C15" s="189">
        <v>4</v>
      </c>
    </row>
    <row r="16" spans="1:4" ht="15.5" x14ac:dyDescent="0.35">
      <c r="A16" s="188" t="s">
        <v>479</v>
      </c>
      <c r="B16" s="188" t="s">
        <v>480</v>
      </c>
      <c r="C16" s="189">
        <v>1</v>
      </c>
    </row>
    <row r="17" spans="1:3" ht="15.5" x14ac:dyDescent="0.35">
      <c r="A17" s="188" t="s">
        <v>347</v>
      </c>
      <c r="B17" s="188" t="s">
        <v>481</v>
      </c>
      <c r="C17" s="189">
        <v>5</v>
      </c>
    </row>
    <row r="18" spans="1:3" ht="15.5" x14ac:dyDescent="0.35">
      <c r="A18" s="188" t="s">
        <v>482</v>
      </c>
      <c r="B18" s="188" t="s">
        <v>483</v>
      </c>
      <c r="C18" s="189">
        <v>8</v>
      </c>
    </row>
    <row r="19" spans="1:3" ht="15.5" x14ac:dyDescent="0.35">
      <c r="A19" s="188" t="s">
        <v>484</v>
      </c>
      <c r="B19" s="188" t="s">
        <v>485</v>
      </c>
      <c r="C19" s="189">
        <v>1</v>
      </c>
    </row>
    <row r="20" spans="1:3" ht="15.5" x14ac:dyDescent="0.35">
      <c r="A20" s="188" t="s">
        <v>486</v>
      </c>
      <c r="B20" s="188" t="s">
        <v>487</v>
      </c>
      <c r="C20" s="189">
        <v>8</v>
      </c>
    </row>
    <row r="21" spans="1:3" ht="15.5" x14ac:dyDescent="0.35">
      <c r="A21" s="188" t="s">
        <v>488</v>
      </c>
      <c r="B21" s="188" t="s">
        <v>489</v>
      </c>
      <c r="C21" s="189">
        <v>6</v>
      </c>
    </row>
    <row r="22" spans="1:3" ht="15.5" x14ac:dyDescent="0.35">
      <c r="A22" s="188" t="s">
        <v>397</v>
      </c>
      <c r="B22" s="188" t="s">
        <v>490</v>
      </c>
      <c r="C22" s="189">
        <v>7</v>
      </c>
    </row>
    <row r="23" spans="1:3" ht="15.5" x14ac:dyDescent="0.35">
      <c r="A23" s="188" t="s">
        <v>491</v>
      </c>
      <c r="B23" s="188" t="s">
        <v>492</v>
      </c>
      <c r="C23" s="189">
        <v>7</v>
      </c>
    </row>
    <row r="24" spans="1:3" ht="15.5" x14ac:dyDescent="0.35">
      <c r="A24" s="188" t="s">
        <v>493</v>
      </c>
      <c r="B24" s="188" t="s">
        <v>494</v>
      </c>
      <c r="C24" s="189">
        <v>7</v>
      </c>
    </row>
    <row r="25" spans="1:3" ht="15.5" x14ac:dyDescent="0.35">
      <c r="A25" s="188" t="s">
        <v>495</v>
      </c>
      <c r="B25" s="188" t="s">
        <v>496</v>
      </c>
      <c r="C25" s="189">
        <v>5</v>
      </c>
    </row>
    <row r="26" spans="1:3" ht="15.5" x14ac:dyDescent="0.35">
      <c r="A26" s="188" t="s">
        <v>497</v>
      </c>
      <c r="B26" s="188" t="s">
        <v>498</v>
      </c>
      <c r="C26" s="189">
        <v>5</v>
      </c>
    </row>
    <row r="27" spans="1:3" ht="15.5" x14ac:dyDescent="0.35">
      <c r="A27" s="188" t="s">
        <v>499</v>
      </c>
      <c r="B27" s="188" t="s">
        <v>500</v>
      </c>
      <c r="C27" s="189">
        <v>5</v>
      </c>
    </row>
    <row r="28" spans="1:3" ht="15.5" x14ac:dyDescent="0.35">
      <c r="A28" s="188" t="s">
        <v>501</v>
      </c>
      <c r="B28" s="188" t="s">
        <v>502</v>
      </c>
      <c r="C28" s="189">
        <v>6</v>
      </c>
    </row>
    <row r="29" spans="1:3" ht="15.5" x14ac:dyDescent="0.35">
      <c r="A29" s="188" t="s">
        <v>410</v>
      </c>
      <c r="B29" s="188" t="s">
        <v>503</v>
      </c>
      <c r="C29" s="189">
        <v>6</v>
      </c>
    </row>
    <row r="30" spans="1:3" ht="15.5" x14ac:dyDescent="0.35">
      <c r="A30" s="188" t="s">
        <v>504</v>
      </c>
      <c r="B30" s="188" t="s">
        <v>505</v>
      </c>
      <c r="C30" s="189">
        <v>4</v>
      </c>
    </row>
    <row r="31" spans="1:3" ht="15.5" x14ac:dyDescent="0.35">
      <c r="A31" s="188" t="s">
        <v>506</v>
      </c>
      <c r="B31" s="188" t="s">
        <v>507</v>
      </c>
      <c r="C31" s="189">
        <v>7</v>
      </c>
    </row>
    <row r="32" spans="1:3" ht="15.5" x14ac:dyDescent="0.35">
      <c r="A32" s="188" t="s">
        <v>508</v>
      </c>
      <c r="B32" s="188" t="s">
        <v>509</v>
      </c>
      <c r="C32" s="189">
        <v>5</v>
      </c>
    </row>
    <row r="33" spans="1:3" ht="15.5" x14ac:dyDescent="0.35">
      <c r="A33" s="188" t="s">
        <v>510</v>
      </c>
      <c r="B33" s="188" t="s">
        <v>511</v>
      </c>
      <c r="C33" s="189">
        <v>5</v>
      </c>
    </row>
    <row r="34" spans="1:3" ht="15.5" x14ac:dyDescent="0.35">
      <c r="A34" s="188" t="s">
        <v>512</v>
      </c>
      <c r="B34" s="188" t="s">
        <v>513</v>
      </c>
      <c r="C34" s="189">
        <v>8</v>
      </c>
    </row>
    <row r="35" spans="1:3" ht="15.5" x14ac:dyDescent="0.35">
      <c r="A35" s="188" t="s">
        <v>514</v>
      </c>
      <c r="B35" s="188" t="s">
        <v>515</v>
      </c>
      <c r="C35" s="189">
        <v>1</v>
      </c>
    </row>
    <row r="36" spans="1:3" ht="15.5" x14ac:dyDescent="0.35">
      <c r="A36" s="188" t="s">
        <v>516</v>
      </c>
      <c r="B36" s="188" t="s">
        <v>517</v>
      </c>
      <c r="C36" s="189">
        <v>5</v>
      </c>
    </row>
    <row r="37" spans="1:3" ht="15.5" x14ac:dyDescent="0.35">
      <c r="A37" s="188" t="s">
        <v>518</v>
      </c>
      <c r="B37" s="188" t="s">
        <v>519</v>
      </c>
      <c r="C37" s="189">
        <v>8</v>
      </c>
    </row>
    <row r="38" spans="1:3" ht="15.5" x14ac:dyDescent="0.35">
      <c r="A38" s="188" t="s">
        <v>520</v>
      </c>
      <c r="B38" s="188" t="s">
        <v>521</v>
      </c>
      <c r="C38" s="189">
        <v>5</v>
      </c>
    </row>
    <row r="39" spans="1:3" ht="15.5" x14ac:dyDescent="0.35">
      <c r="A39" s="188" t="s">
        <v>522</v>
      </c>
      <c r="B39" s="188" t="s">
        <v>523</v>
      </c>
      <c r="C39" s="189">
        <v>5</v>
      </c>
    </row>
    <row r="40" spans="1:3" ht="15.5" x14ac:dyDescent="0.35">
      <c r="A40" s="188" t="s">
        <v>524</v>
      </c>
      <c r="B40" s="188" t="s">
        <v>525</v>
      </c>
      <c r="C40" s="189">
        <v>2</v>
      </c>
    </row>
    <row r="41" spans="1:3" ht="15.5" x14ac:dyDescent="0.35">
      <c r="A41" s="188" t="s">
        <v>526</v>
      </c>
      <c r="B41" s="188" t="s">
        <v>527</v>
      </c>
      <c r="C41" s="189">
        <v>4</v>
      </c>
    </row>
    <row r="42" spans="1:3" ht="15.5" x14ac:dyDescent="0.35">
      <c r="A42" s="188" t="s">
        <v>528</v>
      </c>
      <c r="B42" s="188" t="s">
        <v>529</v>
      </c>
      <c r="C42" s="189">
        <v>5</v>
      </c>
    </row>
    <row r="43" spans="1:3" ht="15.5" x14ac:dyDescent="0.35">
      <c r="A43" s="188" t="s">
        <v>530</v>
      </c>
      <c r="B43" s="188" t="s">
        <v>531</v>
      </c>
      <c r="C43" s="189">
        <v>5</v>
      </c>
    </row>
    <row r="44" spans="1:3" ht="15.5" x14ac:dyDescent="0.35">
      <c r="A44" s="188" t="s">
        <v>532</v>
      </c>
      <c r="B44" s="188" t="s">
        <v>533</v>
      </c>
      <c r="C44" s="189">
        <v>6</v>
      </c>
    </row>
    <row r="45" spans="1:3" ht="15.5" x14ac:dyDescent="0.35">
      <c r="A45" s="188" t="s">
        <v>198</v>
      </c>
      <c r="B45" s="188" t="s">
        <v>534</v>
      </c>
      <c r="C45" s="189">
        <v>5</v>
      </c>
    </row>
    <row r="46" spans="1:3" ht="15.5" x14ac:dyDescent="0.35">
      <c r="A46" s="188" t="s">
        <v>389</v>
      </c>
      <c r="B46" s="188" t="s">
        <v>535</v>
      </c>
      <c r="C46" s="189">
        <v>4</v>
      </c>
    </row>
    <row r="47" spans="1:3" ht="15.5" x14ac:dyDescent="0.35">
      <c r="A47" s="188" t="s">
        <v>536</v>
      </c>
      <c r="B47" s="188" t="s">
        <v>537</v>
      </c>
      <c r="C47" s="189">
        <v>5</v>
      </c>
    </row>
    <row r="48" spans="1:3" ht="15.5" x14ac:dyDescent="0.35">
      <c r="A48" s="188" t="s">
        <v>538</v>
      </c>
      <c r="B48" s="188" t="s">
        <v>539</v>
      </c>
      <c r="C48" s="189">
        <v>6</v>
      </c>
    </row>
    <row r="49" spans="1:3" ht="15.5" x14ac:dyDescent="0.35">
      <c r="A49" s="188" t="s">
        <v>540</v>
      </c>
      <c r="B49" s="188" t="s">
        <v>541</v>
      </c>
      <c r="C49" s="189">
        <v>7</v>
      </c>
    </row>
    <row r="50" spans="1:3" ht="15.5" x14ac:dyDescent="0.35">
      <c r="A50" s="188" t="s">
        <v>542</v>
      </c>
      <c r="B50" s="188" t="s">
        <v>543</v>
      </c>
      <c r="C50" s="189">
        <v>3</v>
      </c>
    </row>
    <row r="51" spans="1:3" ht="15.5" x14ac:dyDescent="0.35">
      <c r="A51" s="188" t="s">
        <v>544</v>
      </c>
      <c r="B51" s="188" t="s">
        <v>545</v>
      </c>
      <c r="C51" s="189">
        <v>6</v>
      </c>
    </row>
    <row r="52" spans="1:3" ht="15.5" x14ac:dyDescent="0.35">
      <c r="A52" s="188" t="s">
        <v>204</v>
      </c>
      <c r="B52" s="188" t="s">
        <v>546</v>
      </c>
      <c r="C52" s="189">
        <v>4</v>
      </c>
    </row>
    <row r="53" spans="1:3" ht="15.5" x14ac:dyDescent="0.35">
      <c r="A53" s="188" t="s">
        <v>547</v>
      </c>
      <c r="B53" s="188" t="s">
        <v>548</v>
      </c>
      <c r="C53" s="189">
        <v>5</v>
      </c>
    </row>
    <row r="54" spans="1:3" ht="15.5" x14ac:dyDescent="0.35">
      <c r="A54" s="188" t="s">
        <v>549</v>
      </c>
      <c r="B54" s="188" t="s">
        <v>550</v>
      </c>
      <c r="C54" s="189">
        <v>2</v>
      </c>
    </row>
    <row r="55" spans="1:3" ht="15.5" x14ac:dyDescent="0.35">
      <c r="A55" s="188" t="s">
        <v>551</v>
      </c>
      <c r="B55" s="188" t="s">
        <v>552</v>
      </c>
      <c r="C55" s="189">
        <v>2</v>
      </c>
    </row>
    <row r="56" spans="1:3" ht="15.5" x14ac:dyDescent="0.35">
      <c r="A56" s="188" t="s">
        <v>553</v>
      </c>
      <c r="B56" s="188" t="s">
        <v>554</v>
      </c>
      <c r="C56" s="189">
        <v>5</v>
      </c>
    </row>
    <row r="57" spans="1:3" ht="15.5" x14ac:dyDescent="0.35">
      <c r="A57" s="188" t="s">
        <v>555</v>
      </c>
      <c r="B57" s="188" t="s">
        <v>556</v>
      </c>
      <c r="C57" s="189">
        <v>5</v>
      </c>
    </row>
    <row r="58" spans="1:3" ht="31" x14ac:dyDescent="0.35">
      <c r="A58" s="188" t="s">
        <v>557</v>
      </c>
      <c r="B58" s="188" t="s">
        <v>558</v>
      </c>
      <c r="C58" s="189">
        <v>5</v>
      </c>
    </row>
    <row r="59" spans="1:3" ht="15.5" x14ac:dyDescent="0.35">
      <c r="A59" s="188" t="s">
        <v>559</v>
      </c>
      <c r="B59" s="188" t="s">
        <v>560</v>
      </c>
      <c r="C59" s="189">
        <v>5</v>
      </c>
    </row>
    <row r="60" spans="1:3" ht="15.5" x14ac:dyDescent="0.35">
      <c r="A60" s="188" t="s">
        <v>561</v>
      </c>
      <c r="B60" s="188" t="s">
        <v>562</v>
      </c>
      <c r="C60" s="189">
        <v>3</v>
      </c>
    </row>
    <row r="61" spans="1:3" ht="15.5" x14ac:dyDescent="0.35">
      <c r="A61" s="188" t="s">
        <v>563</v>
      </c>
      <c r="B61" s="188" t="s">
        <v>564</v>
      </c>
      <c r="C61" s="189">
        <v>6</v>
      </c>
    </row>
    <row r="62" spans="1:3" ht="15.5" x14ac:dyDescent="0.35">
      <c r="A62" s="188" t="s">
        <v>565</v>
      </c>
      <c r="B62" s="188" t="s">
        <v>566</v>
      </c>
      <c r="C62" s="189">
        <v>3</v>
      </c>
    </row>
    <row r="63" spans="1:3" ht="15.5" x14ac:dyDescent="0.35">
      <c r="A63" s="188" t="s">
        <v>567</v>
      </c>
      <c r="B63" s="188" t="s">
        <v>568</v>
      </c>
      <c r="C63" s="189">
        <v>4</v>
      </c>
    </row>
    <row r="64" spans="1:3" ht="31" x14ac:dyDescent="0.35">
      <c r="A64" s="188" t="s">
        <v>569</v>
      </c>
      <c r="B64" s="188" t="s">
        <v>570</v>
      </c>
      <c r="C64" s="189">
        <v>3</v>
      </c>
    </row>
    <row r="65" spans="1:3" ht="15.5" x14ac:dyDescent="0.35">
      <c r="A65" s="188" t="s">
        <v>571</v>
      </c>
      <c r="B65" s="188" t="s">
        <v>572</v>
      </c>
      <c r="C65" s="189">
        <v>3</v>
      </c>
    </row>
    <row r="66" spans="1:3" ht="31" x14ac:dyDescent="0.35">
      <c r="A66" s="188" t="s">
        <v>573</v>
      </c>
      <c r="B66" s="188" t="s">
        <v>574</v>
      </c>
      <c r="C66" s="189">
        <v>6</v>
      </c>
    </row>
    <row r="67" spans="1:3" ht="15.5" x14ac:dyDescent="0.35">
      <c r="A67" s="188" t="s">
        <v>575</v>
      </c>
      <c r="B67" s="188" t="s">
        <v>576</v>
      </c>
      <c r="C67" s="189">
        <v>6</v>
      </c>
    </row>
    <row r="68" spans="1:3" ht="15.5" x14ac:dyDescent="0.35">
      <c r="A68" s="188" t="s">
        <v>577</v>
      </c>
      <c r="B68" s="188" t="s">
        <v>578</v>
      </c>
      <c r="C68" s="189">
        <v>5</v>
      </c>
    </row>
    <row r="69" spans="1:3" ht="15.5" x14ac:dyDescent="0.35">
      <c r="A69" s="188" t="s">
        <v>579</v>
      </c>
      <c r="B69" s="188" t="s">
        <v>580</v>
      </c>
      <c r="C69" s="189">
        <v>3</v>
      </c>
    </row>
    <row r="70" spans="1:3" ht="15.5" x14ac:dyDescent="0.35">
      <c r="A70" s="188" t="s">
        <v>581</v>
      </c>
      <c r="B70" s="188" t="s">
        <v>474</v>
      </c>
      <c r="C70" s="189">
        <v>2</v>
      </c>
    </row>
    <row r="71" spans="1:3" ht="15.5" x14ac:dyDescent="0.35">
      <c r="A71" s="188" t="s">
        <v>582</v>
      </c>
      <c r="B71" s="188" t="s">
        <v>583</v>
      </c>
      <c r="C71" s="189">
        <v>3</v>
      </c>
    </row>
    <row r="72" spans="1:3" ht="15.5" x14ac:dyDescent="0.35">
      <c r="A72" s="188" t="s">
        <v>584</v>
      </c>
      <c r="B72" s="188" t="s">
        <v>585</v>
      </c>
      <c r="C72" s="189">
        <v>3</v>
      </c>
    </row>
    <row r="73" spans="1:3" ht="15.5" x14ac:dyDescent="0.35">
      <c r="A73" s="188" t="s">
        <v>586</v>
      </c>
      <c r="B73" s="188" t="s">
        <v>587</v>
      </c>
      <c r="C73" s="189">
        <v>3</v>
      </c>
    </row>
    <row r="74" spans="1:3" ht="15.5" x14ac:dyDescent="0.35">
      <c r="A74" s="188" t="s">
        <v>268</v>
      </c>
      <c r="B74" s="188" t="s">
        <v>588</v>
      </c>
      <c r="C74" s="189">
        <v>5</v>
      </c>
    </row>
    <row r="75" spans="1:3" ht="15.5" x14ac:dyDescent="0.35">
      <c r="A75" s="188" t="s">
        <v>589</v>
      </c>
      <c r="B75" s="188" t="s">
        <v>590</v>
      </c>
      <c r="C75" s="189">
        <v>3</v>
      </c>
    </row>
    <row r="76" spans="1:3" ht="15.5" x14ac:dyDescent="0.35">
      <c r="A76" s="188" t="s">
        <v>591</v>
      </c>
      <c r="B76" s="188" t="s">
        <v>592</v>
      </c>
      <c r="C76" s="189">
        <v>6</v>
      </c>
    </row>
    <row r="77" spans="1:3" ht="15.5" x14ac:dyDescent="0.35">
      <c r="A77" s="188" t="s">
        <v>593</v>
      </c>
      <c r="B77" s="188" t="s">
        <v>594</v>
      </c>
      <c r="C77" s="189">
        <v>5</v>
      </c>
    </row>
    <row r="78" spans="1:3" ht="15.5" x14ac:dyDescent="0.35">
      <c r="A78" s="188" t="s">
        <v>595</v>
      </c>
      <c r="B78" s="188" t="s">
        <v>596</v>
      </c>
      <c r="C78" s="189">
        <v>4</v>
      </c>
    </row>
    <row r="79" spans="1:3" ht="15.5" x14ac:dyDescent="0.35">
      <c r="A79" s="188" t="s">
        <v>597</v>
      </c>
      <c r="B79" s="188" t="s">
        <v>598</v>
      </c>
      <c r="C79" s="189">
        <v>4</v>
      </c>
    </row>
    <row r="80" spans="1:3" ht="15.5" x14ac:dyDescent="0.35">
      <c r="A80" s="188" t="s">
        <v>599</v>
      </c>
      <c r="B80" s="188" t="s">
        <v>600</v>
      </c>
      <c r="C80" s="189">
        <v>4</v>
      </c>
    </row>
    <row r="81" spans="1:3" ht="15.5" x14ac:dyDescent="0.35">
      <c r="A81" s="188" t="s">
        <v>601</v>
      </c>
      <c r="B81" s="188" t="s">
        <v>602</v>
      </c>
      <c r="C81" s="189">
        <v>7</v>
      </c>
    </row>
    <row r="82" spans="1:3" ht="15.5" x14ac:dyDescent="0.35">
      <c r="A82" s="188" t="s">
        <v>603</v>
      </c>
      <c r="B82" s="188" t="s">
        <v>604</v>
      </c>
      <c r="C82" s="189">
        <v>6</v>
      </c>
    </row>
    <row r="83" spans="1:3" ht="15.5" x14ac:dyDescent="0.35">
      <c r="A83" s="188" t="s">
        <v>605</v>
      </c>
      <c r="B83" s="188" t="s">
        <v>606</v>
      </c>
      <c r="C83" s="189">
        <v>5</v>
      </c>
    </row>
    <row r="84" spans="1:3" ht="15.5" x14ac:dyDescent="0.35">
      <c r="A84" s="188" t="s">
        <v>607</v>
      </c>
      <c r="B84" s="188" t="s">
        <v>608</v>
      </c>
      <c r="C84" s="189">
        <v>3</v>
      </c>
    </row>
    <row r="85" spans="1:3" ht="15.5" x14ac:dyDescent="0.35">
      <c r="A85" s="188" t="s">
        <v>609</v>
      </c>
      <c r="B85" s="188" t="s">
        <v>610</v>
      </c>
      <c r="C85" s="189">
        <v>5</v>
      </c>
    </row>
    <row r="86" spans="1:3" ht="15.5" x14ac:dyDescent="0.35">
      <c r="A86" s="188" t="s">
        <v>611</v>
      </c>
      <c r="B86" s="188" t="s">
        <v>612</v>
      </c>
      <c r="C86" s="189">
        <v>4</v>
      </c>
    </row>
    <row r="87" spans="1:3" ht="15.5" x14ac:dyDescent="0.35">
      <c r="A87" s="188" t="s">
        <v>236</v>
      </c>
      <c r="B87" s="188" t="s">
        <v>613</v>
      </c>
      <c r="C87" s="189">
        <v>2</v>
      </c>
    </row>
    <row r="88" spans="1:3" ht="15.5" x14ac:dyDescent="0.35">
      <c r="A88" s="188" t="s">
        <v>614</v>
      </c>
      <c r="B88" s="188" t="s">
        <v>615</v>
      </c>
      <c r="C88" s="189">
        <v>4</v>
      </c>
    </row>
    <row r="89" spans="1:3" ht="15.5" x14ac:dyDescent="0.35">
      <c r="A89" s="188" t="s">
        <v>616</v>
      </c>
      <c r="B89" s="188" t="s">
        <v>617</v>
      </c>
      <c r="C89" s="189">
        <v>4</v>
      </c>
    </row>
    <row r="90" spans="1:3" ht="15.5" x14ac:dyDescent="0.35">
      <c r="A90" s="188" t="s">
        <v>618</v>
      </c>
      <c r="B90" s="188" t="s">
        <v>619</v>
      </c>
      <c r="C90" s="189">
        <v>4</v>
      </c>
    </row>
    <row r="91" spans="1:3" ht="15.5" x14ac:dyDescent="0.35">
      <c r="A91" s="188" t="s">
        <v>620</v>
      </c>
      <c r="B91" s="188" t="s">
        <v>474</v>
      </c>
      <c r="C91" s="189">
        <v>2</v>
      </c>
    </row>
    <row r="92" spans="1:3" ht="15.5" x14ac:dyDescent="0.35">
      <c r="A92" s="188" t="s">
        <v>621</v>
      </c>
      <c r="B92" s="188" t="s">
        <v>622</v>
      </c>
      <c r="C92" s="189">
        <v>3</v>
      </c>
    </row>
    <row r="93" spans="1:3" ht="15.5" x14ac:dyDescent="0.35">
      <c r="A93" s="188" t="s">
        <v>623</v>
      </c>
      <c r="B93" s="188" t="s">
        <v>624</v>
      </c>
      <c r="C93" s="189">
        <v>6</v>
      </c>
    </row>
    <row r="94" spans="1:3" ht="15.5" x14ac:dyDescent="0.35">
      <c r="A94" s="188" t="s">
        <v>625</v>
      </c>
      <c r="B94" s="188" t="s">
        <v>626</v>
      </c>
      <c r="C94" s="189">
        <v>3</v>
      </c>
    </row>
    <row r="95" spans="1:3" ht="15.5" x14ac:dyDescent="0.35">
      <c r="A95" s="188" t="s">
        <v>627</v>
      </c>
      <c r="B95" s="188" t="s">
        <v>628</v>
      </c>
      <c r="C95" s="189">
        <v>6</v>
      </c>
    </row>
    <row r="96" spans="1:3" ht="15.5" x14ac:dyDescent="0.35">
      <c r="A96" s="188" t="s">
        <v>629</v>
      </c>
      <c r="B96" s="188" t="s">
        <v>630</v>
      </c>
      <c r="C96" s="189">
        <v>5</v>
      </c>
    </row>
    <row r="97" spans="1:3" ht="15.5" x14ac:dyDescent="0.35">
      <c r="A97" s="188" t="s">
        <v>631</v>
      </c>
      <c r="B97" s="188" t="s">
        <v>632</v>
      </c>
      <c r="C97" s="189">
        <v>5</v>
      </c>
    </row>
    <row r="98" spans="1:3" ht="15.5" x14ac:dyDescent="0.35">
      <c r="A98" s="188" t="s">
        <v>633</v>
      </c>
      <c r="B98" s="188" t="s">
        <v>634</v>
      </c>
      <c r="C98" s="189">
        <v>5</v>
      </c>
    </row>
    <row r="99" spans="1:3" ht="15.5" x14ac:dyDescent="0.35">
      <c r="A99" s="188" t="s">
        <v>635</v>
      </c>
      <c r="B99" s="188" t="s">
        <v>636</v>
      </c>
      <c r="C99" s="189">
        <v>3</v>
      </c>
    </row>
    <row r="100" spans="1:3" ht="15.5" x14ac:dyDescent="0.35">
      <c r="A100" s="188" t="s">
        <v>637</v>
      </c>
      <c r="B100" s="188" t="s">
        <v>638</v>
      </c>
      <c r="C100" s="189">
        <v>5</v>
      </c>
    </row>
    <row r="101" spans="1:3" ht="15.5" x14ac:dyDescent="0.35">
      <c r="A101" s="188" t="s">
        <v>639</v>
      </c>
      <c r="B101" s="188" t="s">
        <v>640</v>
      </c>
      <c r="C101" s="189">
        <v>2</v>
      </c>
    </row>
    <row r="102" spans="1:3" ht="15.5" x14ac:dyDescent="0.35">
      <c r="A102" s="188" t="s">
        <v>641</v>
      </c>
      <c r="B102" s="188" t="s">
        <v>642</v>
      </c>
      <c r="C102" s="189">
        <v>5</v>
      </c>
    </row>
    <row r="103" spans="1:3" ht="15.5" x14ac:dyDescent="0.35">
      <c r="A103" s="188" t="s">
        <v>643</v>
      </c>
      <c r="B103" s="188" t="s">
        <v>644</v>
      </c>
      <c r="C103" s="189">
        <v>4</v>
      </c>
    </row>
    <row r="104" spans="1:3" ht="15.5" x14ac:dyDescent="0.35">
      <c r="A104" s="188" t="s">
        <v>645</v>
      </c>
      <c r="B104" s="188" t="s">
        <v>646</v>
      </c>
      <c r="C104" s="189">
        <v>2</v>
      </c>
    </row>
    <row r="105" spans="1:3" ht="15.5" x14ac:dyDescent="0.35">
      <c r="A105" s="188" t="s">
        <v>647</v>
      </c>
      <c r="B105" s="188" t="s">
        <v>648</v>
      </c>
      <c r="C105" s="189">
        <v>2</v>
      </c>
    </row>
    <row r="106" spans="1:3" ht="15.5" x14ac:dyDescent="0.35">
      <c r="A106" s="188" t="s">
        <v>649</v>
      </c>
      <c r="B106" s="188" t="s">
        <v>650</v>
      </c>
      <c r="C106" s="189">
        <v>4</v>
      </c>
    </row>
    <row r="107" spans="1:3" ht="31" x14ac:dyDescent="0.35">
      <c r="A107" s="188" t="s">
        <v>651</v>
      </c>
      <c r="B107" s="188" t="s">
        <v>652</v>
      </c>
      <c r="C107" s="189">
        <v>5</v>
      </c>
    </row>
    <row r="108" spans="1:3" ht="15.5" x14ac:dyDescent="0.35">
      <c r="A108" s="188" t="s">
        <v>653</v>
      </c>
      <c r="B108" s="188" t="s">
        <v>654</v>
      </c>
      <c r="C108" s="189">
        <v>4</v>
      </c>
    </row>
    <row r="109" spans="1:3" ht="15.5" x14ac:dyDescent="0.35">
      <c r="A109" s="188" t="s">
        <v>655</v>
      </c>
      <c r="B109" s="188" t="s">
        <v>656</v>
      </c>
      <c r="C109" s="189">
        <v>4</v>
      </c>
    </row>
    <row r="110" spans="1:3" ht="15.5" x14ac:dyDescent="0.35">
      <c r="A110" s="188" t="s">
        <v>657</v>
      </c>
      <c r="B110" s="188" t="s">
        <v>474</v>
      </c>
      <c r="C110" s="189">
        <v>2</v>
      </c>
    </row>
    <row r="111" spans="1:3" ht="15.5" x14ac:dyDescent="0.35">
      <c r="A111" s="188" t="s">
        <v>658</v>
      </c>
      <c r="B111" s="188" t="s">
        <v>659</v>
      </c>
      <c r="C111" s="189">
        <v>4</v>
      </c>
    </row>
    <row r="112" spans="1:3" ht="15.5" x14ac:dyDescent="0.35">
      <c r="A112" s="188" t="s">
        <v>660</v>
      </c>
      <c r="B112" s="188" t="s">
        <v>661</v>
      </c>
      <c r="C112" s="189">
        <v>5</v>
      </c>
    </row>
    <row r="113" spans="1:3" ht="15.5" x14ac:dyDescent="0.35">
      <c r="A113" s="188" t="s">
        <v>662</v>
      </c>
      <c r="B113" s="188" t="s">
        <v>663</v>
      </c>
      <c r="C113" s="189">
        <v>2</v>
      </c>
    </row>
    <row r="114" spans="1:3" ht="15.5" x14ac:dyDescent="0.35">
      <c r="A114" s="188" t="s">
        <v>664</v>
      </c>
      <c r="B114" s="188" t="s">
        <v>665</v>
      </c>
      <c r="C114" s="189">
        <v>5</v>
      </c>
    </row>
    <row r="115" spans="1:3" ht="15.5" x14ac:dyDescent="0.35">
      <c r="A115" s="188" t="s">
        <v>666</v>
      </c>
      <c r="B115" s="188" t="s">
        <v>667</v>
      </c>
      <c r="C115" s="189">
        <v>6</v>
      </c>
    </row>
    <row r="116" spans="1:3" ht="15.5" x14ac:dyDescent="0.35">
      <c r="A116" s="188" t="s">
        <v>668</v>
      </c>
      <c r="B116" s="188" t="s">
        <v>669</v>
      </c>
      <c r="C116" s="189">
        <v>4</v>
      </c>
    </row>
    <row r="117" spans="1:3" ht="15.5" x14ac:dyDescent="0.35">
      <c r="A117" s="188" t="s">
        <v>670</v>
      </c>
      <c r="B117" s="188" t="s">
        <v>671</v>
      </c>
      <c r="C117" s="189">
        <v>5</v>
      </c>
    </row>
    <row r="118" spans="1:3" ht="15.5" x14ac:dyDescent="0.35">
      <c r="A118" s="188" t="s">
        <v>672</v>
      </c>
      <c r="B118" s="188" t="s">
        <v>673</v>
      </c>
      <c r="C118" s="189">
        <v>4</v>
      </c>
    </row>
    <row r="119" spans="1:3" ht="15.5" x14ac:dyDescent="0.35">
      <c r="A119" s="188" t="s">
        <v>674</v>
      </c>
      <c r="B119" s="188" t="s">
        <v>675</v>
      </c>
      <c r="C119" s="189">
        <v>2</v>
      </c>
    </row>
    <row r="120" spans="1:3" ht="15.5" x14ac:dyDescent="0.35">
      <c r="A120" s="188" t="s">
        <v>676</v>
      </c>
      <c r="B120" s="188" t="s">
        <v>677</v>
      </c>
      <c r="C120" s="189">
        <v>2</v>
      </c>
    </row>
    <row r="121" spans="1:3" ht="15.5" x14ac:dyDescent="0.35">
      <c r="A121" s="188" t="s">
        <v>678</v>
      </c>
      <c r="B121" s="188" t="s">
        <v>679</v>
      </c>
      <c r="C121" s="189">
        <v>3</v>
      </c>
    </row>
    <row r="122" spans="1:3" ht="15.5" x14ac:dyDescent="0.35">
      <c r="A122" s="188" t="s">
        <v>680</v>
      </c>
      <c r="B122" s="188" t="s">
        <v>681</v>
      </c>
      <c r="C122" s="189">
        <v>3</v>
      </c>
    </row>
    <row r="123" spans="1:3" ht="15.5" x14ac:dyDescent="0.35">
      <c r="A123" s="188" t="s">
        <v>682</v>
      </c>
      <c r="B123" s="188" t="s">
        <v>683</v>
      </c>
      <c r="C123" s="189">
        <v>5</v>
      </c>
    </row>
    <row r="124" spans="1:3" ht="15.5" x14ac:dyDescent="0.35">
      <c r="A124" s="188" t="s">
        <v>684</v>
      </c>
      <c r="B124" s="188" t="s">
        <v>685</v>
      </c>
      <c r="C124" s="189">
        <v>4</v>
      </c>
    </row>
    <row r="125" spans="1:3" ht="15.5" x14ac:dyDescent="0.35">
      <c r="A125" s="188" t="s">
        <v>686</v>
      </c>
      <c r="B125" s="188" t="s">
        <v>687</v>
      </c>
      <c r="C125" s="189">
        <v>6</v>
      </c>
    </row>
    <row r="126" spans="1:3" ht="15.5" x14ac:dyDescent="0.35">
      <c r="A126" s="188" t="s">
        <v>688</v>
      </c>
      <c r="B126" s="188" t="s">
        <v>689</v>
      </c>
      <c r="C126" s="189">
        <v>6</v>
      </c>
    </row>
    <row r="127" spans="1:3" ht="15.5" x14ac:dyDescent="0.35">
      <c r="A127" s="188" t="s">
        <v>690</v>
      </c>
      <c r="B127" s="188" t="s">
        <v>691</v>
      </c>
      <c r="C127" s="189">
        <v>6</v>
      </c>
    </row>
    <row r="128" spans="1:3" ht="31" x14ac:dyDescent="0.35">
      <c r="A128" s="188" t="s">
        <v>692</v>
      </c>
      <c r="B128" s="188" t="s">
        <v>693</v>
      </c>
      <c r="C128" s="189">
        <v>5</v>
      </c>
    </row>
    <row r="129" spans="1:3" ht="15.5" x14ac:dyDescent="0.35">
      <c r="A129" s="188" t="s">
        <v>694</v>
      </c>
      <c r="B129" s="188" t="s">
        <v>695</v>
      </c>
      <c r="C129" s="189">
        <v>5</v>
      </c>
    </row>
    <row r="130" spans="1:3" ht="15.5" x14ac:dyDescent="0.35">
      <c r="A130" s="188" t="s">
        <v>696</v>
      </c>
      <c r="B130" s="188" t="s">
        <v>697</v>
      </c>
      <c r="C130" s="189">
        <v>3</v>
      </c>
    </row>
    <row r="131" spans="1:3" ht="15.5" x14ac:dyDescent="0.35">
      <c r="A131" s="188" t="s">
        <v>151</v>
      </c>
      <c r="B131" s="188" t="s">
        <v>698</v>
      </c>
      <c r="C131" s="189">
        <v>5</v>
      </c>
    </row>
    <row r="132" spans="1:3" ht="15.5" x14ac:dyDescent="0.35">
      <c r="A132" s="188" t="s">
        <v>699</v>
      </c>
      <c r="B132" s="188" t="s">
        <v>474</v>
      </c>
      <c r="C132" s="189">
        <v>2</v>
      </c>
    </row>
    <row r="133" spans="1:3" ht="15.5" x14ac:dyDescent="0.35">
      <c r="A133" s="188" t="s">
        <v>700</v>
      </c>
      <c r="B133" s="188" t="s">
        <v>701</v>
      </c>
      <c r="C133" s="189">
        <v>4</v>
      </c>
    </row>
    <row r="134" spans="1:3" ht="15.5" x14ac:dyDescent="0.35">
      <c r="A134" s="188" t="s">
        <v>702</v>
      </c>
      <c r="B134" s="188" t="s">
        <v>703</v>
      </c>
      <c r="C134" s="189">
        <v>1</v>
      </c>
    </row>
    <row r="135" spans="1:3" ht="15.5" x14ac:dyDescent="0.35">
      <c r="A135" s="188" t="s">
        <v>704</v>
      </c>
      <c r="B135" s="188" t="s">
        <v>705</v>
      </c>
      <c r="C135" s="189">
        <v>6</v>
      </c>
    </row>
    <row r="136" spans="1:3" ht="15.5" x14ac:dyDescent="0.35">
      <c r="A136" s="188" t="s">
        <v>706</v>
      </c>
      <c r="B136" s="188" t="s">
        <v>707</v>
      </c>
      <c r="C136" s="189">
        <v>5</v>
      </c>
    </row>
    <row r="137" spans="1:3" ht="15.5" x14ac:dyDescent="0.35">
      <c r="A137" s="188" t="s">
        <v>708</v>
      </c>
      <c r="B137" s="188" t="s">
        <v>709</v>
      </c>
      <c r="C137" s="189">
        <v>3</v>
      </c>
    </row>
    <row r="138" spans="1:3" ht="15.5" x14ac:dyDescent="0.35">
      <c r="A138" s="188" t="s">
        <v>710</v>
      </c>
      <c r="B138" s="188" t="s">
        <v>711</v>
      </c>
      <c r="C138" s="189">
        <v>3</v>
      </c>
    </row>
    <row r="139" spans="1:3" ht="15.5" x14ac:dyDescent="0.35">
      <c r="A139" s="188" t="s">
        <v>712</v>
      </c>
      <c r="B139" s="188" t="s">
        <v>713</v>
      </c>
      <c r="C139" s="189">
        <v>4</v>
      </c>
    </row>
    <row r="140" spans="1:3" ht="15.5" x14ac:dyDescent="0.35">
      <c r="A140" s="188" t="s">
        <v>714</v>
      </c>
      <c r="B140" s="188" t="s">
        <v>715</v>
      </c>
      <c r="C140" s="189">
        <v>4</v>
      </c>
    </row>
    <row r="141" spans="1:3" ht="15.5" x14ac:dyDescent="0.35">
      <c r="A141" s="188" t="s">
        <v>716</v>
      </c>
      <c r="B141" s="188" t="s">
        <v>717</v>
      </c>
      <c r="C141" s="189">
        <v>6</v>
      </c>
    </row>
    <row r="142" spans="1:3" ht="15.5" x14ac:dyDescent="0.35">
      <c r="A142" s="188" t="s">
        <v>718</v>
      </c>
      <c r="B142" s="188" t="s">
        <v>719</v>
      </c>
      <c r="C142" s="189">
        <v>3</v>
      </c>
    </row>
    <row r="143" spans="1:3" ht="15.5" x14ac:dyDescent="0.35">
      <c r="A143" s="188" t="s">
        <v>720</v>
      </c>
      <c r="B143" s="188" t="s">
        <v>721</v>
      </c>
      <c r="C143" s="189">
        <v>5</v>
      </c>
    </row>
    <row r="144" spans="1:3" ht="15.5" x14ac:dyDescent="0.35">
      <c r="A144" s="188" t="s">
        <v>722</v>
      </c>
      <c r="B144" s="188" t="s">
        <v>723</v>
      </c>
      <c r="C144" s="189">
        <v>6</v>
      </c>
    </row>
    <row r="145" spans="1:3" ht="15.5" x14ac:dyDescent="0.35">
      <c r="A145" s="188" t="s">
        <v>724</v>
      </c>
      <c r="B145" s="188" t="s">
        <v>725</v>
      </c>
      <c r="C145" s="189">
        <v>4</v>
      </c>
    </row>
    <row r="146" spans="1:3" ht="15.5" x14ac:dyDescent="0.35">
      <c r="A146" s="188" t="s">
        <v>726</v>
      </c>
      <c r="B146" s="188" t="s">
        <v>727</v>
      </c>
      <c r="C146" s="189">
        <v>5</v>
      </c>
    </row>
    <row r="147" spans="1:3" ht="15.5" x14ac:dyDescent="0.35">
      <c r="A147" s="188" t="s">
        <v>728</v>
      </c>
      <c r="B147" s="188" t="s">
        <v>729</v>
      </c>
      <c r="C147" s="189">
        <v>4</v>
      </c>
    </row>
    <row r="148" spans="1:3" ht="15.5" x14ac:dyDescent="0.35">
      <c r="A148" s="188" t="s">
        <v>730</v>
      </c>
      <c r="B148" s="188" t="s">
        <v>731</v>
      </c>
      <c r="C148" s="189">
        <v>4</v>
      </c>
    </row>
    <row r="149" spans="1:3" ht="15.5" x14ac:dyDescent="0.35">
      <c r="A149" s="188" t="s">
        <v>159</v>
      </c>
      <c r="B149" s="188" t="s">
        <v>732</v>
      </c>
      <c r="C149" s="189">
        <v>4</v>
      </c>
    </row>
    <row r="150" spans="1:3" ht="15.5" x14ac:dyDescent="0.35">
      <c r="A150" s="188" t="s">
        <v>733</v>
      </c>
      <c r="B150" s="188" t="s">
        <v>734</v>
      </c>
      <c r="C150" s="189">
        <v>5</v>
      </c>
    </row>
    <row r="151" spans="1:3" ht="15.5" x14ac:dyDescent="0.35">
      <c r="A151" s="188" t="s">
        <v>735</v>
      </c>
      <c r="B151" s="188" t="s">
        <v>736</v>
      </c>
      <c r="C151" s="189">
        <v>6</v>
      </c>
    </row>
    <row r="152" spans="1:3" ht="31" x14ac:dyDescent="0.35">
      <c r="A152" s="188" t="s">
        <v>737</v>
      </c>
      <c r="B152" s="188" t="s">
        <v>738</v>
      </c>
      <c r="C152" s="189">
        <v>5</v>
      </c>
    </row>
    <row r="153" spans="1:3" ht="15.5" x14ac:dyDescent="0.35">
      <c r="A153" s="188" t="s">
        <v>739</v>
      </c>
      <c r="B153" s="188" t="s">
        <v>740</v>
      </c>
      <c r="C153" s="189">
        <v>7</v>
      </c>
    </row>
    <row r="154" spans="1:3" ht="15.5" x14ac:dyDescent="0.35">
      <c r="A154" s="188" t="s">
        <v>278</v>
      </c>
      <c r="B154" s="188" t="s">
        <v>741</v>
      </c>
      <c r="C154" s="189">
        <v>6</v>
      </c>
    </row>
    <row r="155" spans="1:3" ht="15.5" x14ac:dyDescent="0.35">
      <c r="A155" s="188" t="s">
        <v>742</v>
      </c>
      <c r="B155" s="188" t="s">
        <v>743</v>
      </c>
      <c r="C155" s="189">
        <v>1</v>
      </c>
    </row>
    <row r="156" spans="1:3" ht="15.5" x14ac:dyDescent="0.35">
      <c r="A156" s="188" t="s">
        <v>744</v>
      </c>
      <c r="B156" s="188" t="s">
        <v>745</v>
      </c>
      <c r="C156" s="189">
        <v>6</v>
      </c>
    </row>
    <row r="157" spans="1:3" ht="31" x14ac:dyDescent="0.35">
      <c r="A157" s="188" t="s">
        <v>746</v>
      </c>
      <c r="B157" s="188" t="s">
        <v>747</v>
      </c>
      <c r="C157" s="189">
        <v>6</v>
      </c>
    </row>
    <row r="158" spans="1:3" ht="31" x14ac:dyDescent="0.35">
      <c r="A158" s="188" t="s">
        <v>748</v>
      </c>
      <c r="B158" s="188" t="s">
        <v>749</v>
      </c>
      <c r="C158" s="189">
        <v>6</v>
      </c>
    </row>
    <row r="159" spans="1:3" ht="15.5" x14ac:dyDescent="0.35">
      <c r="A159" s="188" t="s">
        <v>284</v>
      </c>
      <c r="B159" s="188" t="s">
        <v>750</v>
      </c>
      <c r="C159" s="189">
        <v>4</v>
      </c>
    </row>
    <row r="160" spans="1:3" ht="15.5" x14ac:dyDescent="0.35">
      <c r="A160" s="188" t="s">
        <v>751</v>
      </c>
      <c r="B160" s="188" t="s">
        <v>752</v>
      </c>
      <c r="C160" s="189">
        <v>6</v>
      </c>
    </row>
    <row r="161" spans="1:3" ht="15.5" x14ac:dyDescent="0.35">
      <c r="A161" s="188" t="s">
        <v>753</v>
      </c>
      <c r="B161" s="188" t="s">
        <v>754</v>
      </c>
      <c r="C161" s="189">
        <v>3</v>
      </c>
    </row>
    <row r="162" spans="1:3" ht="15.5" x14ac:dyDescent="0.35">
      <c r="A162" s="188" t="s">
        <v>755</v>
      </c>
      <c r="B162" s="188" t="s">
        <v>756</v>
      </c>
      <c r="C162" s="189">
        <v>4</v>
      </c>
    </row>
    <row r="163" spans="1:3" ht="15.5" x14ac:dyDescent="0.35">
      <c r="A163" s="188" t="s">
        <v>757</v>
      </c>
      <c r="B163" s="188" t="s">
        <v>758</v>
      </c>
      <c r="C163" s="189">
        <v>5</v>
      </c>
    </row>
    <row r="164" spans="1:3" ht="31" x14ac:dyDescent="0.35">
      <c r="A164" s="188" t="s">
        <v>759</v>
      </c>
      <c r="B164" s="188" t="s">
        <v>760</v>
      </c>
      <c r="C164" s="189">
        <v>3</v>
      </c>
    </row>
    <row r="165" spans="1:3" ht="15.5" x14ac:dyDescent="0.35">
      <c r="A165" s="188" t="s">
        <v>761</v>
      </c>
      <c r="B165" s="188" t="s">
        <v>762</v>
      </c>
      <c r="C165" s="189">
        <v>5</v>
      </c>
    </row>
    <row r="166" spans="1:3" ht="15.5" x14ac:dyDescent="0.35">
      <c r="A166" s="188" t="s">
        <v>763</v>
      </c>
      <c r="B166" s="188" t="s">
        <v>764</v>
      </c>
      <c r="C166" s="189">
        <v>5</v>
      </c>
    </row>
    <row r="167" spans="1:3" ht="15.5" x14ac:dyDescent="0.35">
      <c r="A167" s="188" t="s">
        <v>765</v>
      </c>
      <c r="B167" s="188" t="s">
        <v>766</v>
      </c>
      <c r="C167" s="189">
        <v>5</v>
      </c>
    </row>
    <row r="168" spans="1:3" ht="15.5" x14ac:dyDescent="0.35">
      <c r="A168" s="188" t="s">
        <v>767</v>
      </c>
      <c r="B168" s="188" t="s">
        <v>768</v>
      </c>
      <c r="C168" s="189">
        <v>5</v>
      </c>
    </row>
    <row r="169" spans="1:3" ht="15.5" x14ac:dyDescent="0.35">
      <c r="A169" s="188" t="s">
        <v>769</v>
      </c>
      <c r="B169" s="188" t="s">
        <v>770</v>
      </c>
      <c r="C169" s="189">
        <v>5</v>
      </c>
    </row>
    <row r="170" spans="1:3" ht="15.5" x14ac:dyDescent="0.35">
      <c r="A170" s="188" t="s">
        <v>771</v>
      </c>
      <c r="B170" s="188" t="s">
        <v>772</v>
      </c>
      <c r="C170" s="189">
        <v>5</v>
      </c>
    </row>
    <row r="171" spans="1:3" ht="15.5" x14ac:dyDescent="0.35">
      <c r="A171" s="188" t="s">
        <v>773</v>
      </c>
      <c r="B171" s="188" t="s">
        <v>774</v>
      </c>
      <c r="C171" s="189">
        <v>6</v>
      </c>
    </row>
    <row r="172" spans="1:3" ht="15.5" x14ac:dyDescent="0.35">
      <c r="A172" s="188" t="s">
        <v>775</v>
      </c>
      <c r="B172" s="188" t="s">
        <v>776</v>
      </c>
      <c r="C172" s="189">
        <v>4</v>
      </c>
    </row>
    <row r="173" spans="1:3" ht="15.5" x14ac:dyDescent="0.35">
      <c r="A173" s="188" t="s">
        <v>777</v>
      </c>
      <c r="B173" s="188" t="s">
        <v>778</v>
      </c>
      <c r="C173" s="189">
        <v>3</v>
      </c>
    </row>
    <row r="174" spans="1:3" ht="15.5" x14ac:dyDescent="0.35">
      <c r="A174" s="188" t="s">
        <v>779</v>
      </c>
      <c r="B174" s="188" t="s">
        <v>780</v>
      </c>
      <c r="C174" s="189">
        <v>4</v>
      </c>
    </row>
    <row r="175" spans="1:3" ht="15.5" x14ac:dyDescent="0.35">
      <c r="A175" s="188" t="s">
        <v>781</v>
      </c>
      <c r="B175" s="188" t="s">
        <v>782</v>
      </c>
      <c r="C175" s="189">
        <v>6</v>
      </c>
    </row>
    <row r="176" spans="1:3" ht="31" x14ac:dyDescent="0.35">
      <c r="A176" s="188" t="s">
        <v>783</v>
      </c>
      <c r="B176" s="188" t="s">
        <v>784</v>
      </c>
      <c r="C176" s="189">
        <v>5</v>
      </c>
    </row>
    <row r="177" spans="1:3" ht="15.5" x14ac:dyDescent="0.35">
      <c r="A177" s="188" t="s">
        <v>785</v>
      </c>
      <c r="B177" s="188" t="s">
        <v>786</v>
      </c>
      <c r="C177" s="189">
        <v>3</v>
      </c>
    </row>
    <row r="178" spans="1:3" ht="15.5" x14ac:dyDescent="0.35">
      <c r="A178" s="188" t="s">
        <v>182</v>
      </c>
      <c r="B178" s="188" t="s">
        <v>787</v>
      </c>
      <c r="C178" s="189">
        <v>5</v>
      </c>
    </row>
    <row r="179" spans="1:3" ht="15.5" x14ac:dyDescent="0.35">
      <c r="A179" s="188" t="s">
        <v>788</v>
      </c>
      <c r="B179" s="188" t="s">
        <v>789</v>
      </c>
      <c r="C179" s="189">
        <v>5</v>
      </c>
    </row>
    <row r="180" spans="1:3" ht="15.5" x14ac:dyDescent="0.35">
      <c r="A180" s="188" t="s">
        <v>790</v>
      </c>
      <c r="B180" s="188" t="s">
        <v>791</v>
      </c>
      <c r="C180" s="189">
        <v>4</v>
      </c>
    </row>
    <row r="181" spans="1:3" ht="15.5" x14ac:dyDescent="0.35">
      <c r="A181" s="188" t="s">
        <v>792</v>
      </c>
      <c r="B181" s="188" t="s">
        <v>474</v>
      </c>
      <c r="C181" s="189">
        <v>2</v>
      </c>
    </row>
    <row r="182" spans="1:3" ht="15.5" x14ac:dyDescent="0.35">
      <c r="A182" s="188" t="s">
        <v>793</v>
      </c>
      <c r="B182" s="188" t="s">
        <v>794</v>
      </c>
      <c r="C182" s="189">
        <v>3</v>
      </c>
    </row>
    <row r="183" spans="1:3" ht="15.5" x14ac:dyDescent="0.35">
      <c r="A183" s="188" t="s">
        <v>795</v>
      </c>
      <c r="B183" s="188" t="s">
        <v>796</v>
      </c>
      <c r="C183" s="189">
        <v>3</v>
      </c>
    </row>
    <row r="184" spans="1:3" ht="15.5" x14ac:dyDescent="0.35">
      <c r="A184" s="188" t="s">
        <v>797</v>
      </c>
      <c r="B184" s="188" t="s">
        <v>798</v>
      </c>
      <c r="C184" s="189">
        <v>5</v>
      </c>
    </row>
    <row r="185" spans="1:3" ht="15.5" x14ac:dyDescent="0.35">
      <c r="A185" s="188" t="s">
        <v>799</v>
      </c>
      <c r="B185" s="188" t="s">
        <v>800</v>
      </c>
      <c r="C185" s="189">
        <v>5</v>
      </c>
    </row>
    <row r="186" spans="1:3" ht="15.5" x14ac:dyDescent="0.35">
      <c r="A186" s="188" t="s">
        <v>801</v>
      </c>
      <c r="B186" s="188" t="s">
        <v>802</v>
      </c>
      <c r="C186" s="189">
        <v>2</v>
      </c>
    </row>
    <row r="187" spans="1:3" ht="15.5" x14ac:dyDescent="0.35">
      <c r="A187" s="188" t="s">
        <v>803</v>
      </c>
      <c r="B187" s="188" t="s">
        <v>804</v>
      </c>
      <c r="C187" s="189">
        <v>3</v>
      </c>
    </row>
    <row r="188" spans="1:3" ht="15.5" x14ac:dyDescent="0.35">
      <c r="A188" s="188" t="s">
        <v>805</v>
      </c>
      <c r="B188" s="188" t="s">
        <v>806</v>
      </c>
      <c r="C188" s="189">
        <v>4</v>
      </c>
    </row>
    <row r="189" spans="1:3" ht="15.5" x14ac:dyDescent="0.35">
      <c r="A189" s="188" t="s">
        <v>807</v>
      </c>
      <c r="B189" s="188" t="s">
        <v>808</v>
      </c>
      <c r="C189" s="189">
        <v>2</v>
      </c>
    </row>
    <row r="190" spans="1:3" ht="15.5" x14ac:dyDescent="0.35">
      <c r="A190" s="188" t="s">
        <v>809</v>
      </c>
      <c r="B190" s="188" t="s">
        <v>810</v>
      </c>
      <c r="C190" s="189">
        <v>2</v>
      </c>
    </row>
    <row r="191" spans="1:3" ht="15.5" x14ac:dyDescent="0.35">
      <c r="A191" s="188" t="s">
        <v>811</v>
      </c>
      <c r="B191" s="188" t="s">
        <v>812</v>
      </c>
      <c r="C191" s="189">
        <v>5</v>
      </c>
    </row>
    <row r="192" spans="1:3" ht="15.5" x14ac:dyDescent="0.35">
      <c r="A192" s="188" t="s">
        <v>813</v>
      </c>
      <c r="B192" s="188" t="s">
        <v>474</v>
      </c>
      <c r="C192" s="189">
        <v>2</v>
      </c>
    </row>
    <row r="193" spans="1:3" ht="15.5" x14ac:dyDescent="0.35">
      <c r="A193" s="188" t="s">
        <v>814</v>
      </c>
      <c r="B193" s="188" t="s">
        <v>815</v>
      </c>
      <c r="C193" s="189">
        <v>3</v>
      </c>
    </row>
    <row r="194" spans="1:3" ht="31" x14ac:dyDescent="0.35">
      <c r="A194" s="188" t="s">
        <v>816</v>
      </c>
      <c r="B194" s="188" t="s">
        <v>817</v>
      </c>
      <c r="C194" s="189">
        <v>3</v>
      </c>
    </row>
    <row r="195" spans="1:3" ht="31" x14ac:dyDescent="0.35">
      <c r="A195" s="188" t="s">
        <v>818</v>
      </c>
      <c r="B195" s="188" t="s">
        <v>819</v>
      </c>
      <c r="C195" s="189">
        <v>3</v>
      </c>
    </row>
    <row r="196" spans="1:3" ht="15.5" x14ac:dyDescent="0.35">
      <c r="A196" s="188" t="s">
        <v>820</v>
      </c>
      <c r="B196" s="188" t="s">
        <v>821</v>
      </c>
      <c r="C196" s="189">
        <v>5</v>
      </c>
    </row>
    <row r="197" spans="1:3" ht="15.5" x14ac:dyDescent="0.35">
      <c r="A197" s="188" t="s">
        <v>822</v>
      </c>
      <c r="B197" s="188" t="s">
        <v>823</v>
      </c>
      <c r="C197" s="189">
        <v>4</v>
      </c>
    </row>
    <row r="198" spans="1:3" ht="15.5" x14ac:dyDescent="0.35">
      <c r="A198" s="188" t="s">
        <v>824</v>
      </c>
      <c r="B198" s="188" t="s">
        <v>474</v>
      </c>
      <c r="C198" s="189">
        <v>2</v>
      </c>
    </row>
    <row r="199" spans="1:3" ht="15.5" x14ac:dyDescent="0.35">
      <c r="A199" s="188" t="s">
        <v>825</v>
      </c>
      <c r="B199" s="188" t="s">
        <v>826</v>
      </c>
      <c r="C199" s="189">
        <v>1</v>
      </c>
    </row>
    <row r="200" spans="1:3" ht="15.5" x14ac:dyDescent="0.35">
      <c r="A200" s="188" t="s">
        <v>827</v>
      </c>
      <c r="B200" s="188" t="s">
        <v>828</v>
      </c>
      <c r="C200" s="189">
        <v>4</v>
      </c>
    </row>
    <row r="201" spans="1:3" ht="15.5" x14ac:dyDescent="0.35">
      <c r="A201" s="188" t="s">
        <v>829</v>
      </c>
      <c r="B201" s="188" t="s">
        <v>830</v>
      </c>
      <c r="C201" s="189">
        <v>3</v>
      </c>
    </row>
    <row r="202" spans="1:3" ht="15.5" x14ac:dyDescent="0.35">
      <c r="A202" s="188" t="s">
        <v>831</v>
      </c>
      <c r="B202" s="188" t="s">
        <v>832</v>
      </c>
      <c r="C202" s="189">
        <v>4</v>
      </c>
    </row>
    <row r="203" spans="1:3" ht="15.5" x14ac:dyDescent="0.35">
      <c r="A203" s="188" t="s">
        <v>833</v>
      </c>
      <c r="B203" s="188" t="s">
        <v>834</v>
      </c>
      <c r="C203" s="189">
        <v>4</v>
      </c>
    </row>
    <row r="204" spans="1:3" ht="15.5" x14ac:dyDescent="0.35">
      <c r="A204" s="188" t="s">
        <v>835</v>
      </c>
      <c r="B204" s="188" t="s">
        <v>836</v>
      </c>
      <c r="C204" s="189">
        <v>4</v>
      </c>
    </row>
    <row r="205" spans="1:3" ht="15.5" x14ac:dyDescent="0.35">
      <c r="A205" s="188" t="s">
        <v>837</v>
      </c>
      <c r="B205" s="188" t="s">
        <v>838</v>
      </c>
      <c r="C205" s="189">
        <v>2</v>
      </c>
    </row>
    <row r="206" spans="1:3" ht="15.5" x14ac:dyDescent="0.35">
      <c r="A206" s="188" t="s">
        <v>839</v>
      </c>
      <c r="B206" s="188" t="s">
        <v>840</v>
      </c>
      <c r="C206" s="189">
        <v>3</v>
      </c>
    </row>
    <row r="207" spans="1:3" ht="15.5" x14ac:dyDescent="0.35">
      <c r="A207" s="188" t="s">
        <v>841</v>
      </c>
      <c r="B207" s="188" t="s">
        <v>842</v>
      </c>
      <c r="C207" s="189">
        <v>4</v>
      </c>
    </row>
    <row r="208" spans="1:3" ht="15.5" x14ac:dyDescent="0.35">
      <c r="A208" s="188" t="s">
        <v>843</v>
      </c>
      <c r="B208" s="188" t="s">
        <v>844</v>
      </c>
      <c r="C208" s="189">
        <v>2</v>
      </c>
    </row>
    <row r="209" spans="1:3" ht="15.5" x14ac:dyDescent="0.35">
      <c r="A209" s="188" t="s">
        <v>845</v>
      </c>
      <c r="B209" s="188" t="s">
        <v>846</v>
      </c>
      <c r="C209" s="189">
        <v>4</v>
      </c>
    </row>
    <row r="210" spans="1:3" ht="15.5" x14ac:dyDescent="0.35">
      <c r="A210" s="188" t="s">
        <v>847</v>
      </c>
      <c r="B210" s="188" t="s">
        <v>848</v>
      </c>
      <c r="C210" s="189">
        <v>4</v>
      </c>
    </row>
    <row r="211" spans="1:3" ht="15.5" x14ac:dyDescent="0.35">
      <c r="A211" s="188" t="s">
        <v>849</v>
      </c>
      <c r="B211" s="188" t="s">
        <v>850</v>
      </c>
      <c r="C211" s="189">
        <v>4</v>
      </c>
    </row>
    <row r="212" spans="1:3" ht="15.5" x14ac:dyDescent="0.35">
      <c r="A212" s="188" t="s">
        <v>851</v>
      </c>
      <c r="B212" s="188" t="s">
        <v>852</v>
      </c>
      <c r="C212" s="189">
        <v>3</v>
      </c>
    </row>
    <row r="213" spans="1:3" ht="15.5" x14ac:dyDescent="0.35">
      <c r="A213" s="188" t="s">
        <v>853</v>
      </c>
      <c r="B213" s="188" t="s">
        <v>474</v>
      </c>
      <c r="C213" s="189">
        <v>2</v>
      </c>
    </row>
    <row r="214" spans="1:3" ht="15.5" x14ac:dyDescent="0.35">
      <c r="A214" s="188" t="s">
        <v>854</v>
      </c>
      <c r="B214" s="188" t="s">
        <v>855</v>
      </c>
      <c r="C214" s="189">
        <v>1</v>
      </c>
    </row>
    <row r="215" spans="1:3" ht="15.5" x14ac:dyDescent="0.35">
      <c r="A215" s="188" t="s">
        <v>856</v>
      </c>
      <c r="B215" s="188" t="s">
        <v>857</v>
      </c>
      <c r="C215" s="189">
        <v>4</v>
      </c>
    </row>
    <row r="216" spans="1:3" ht="15.5" x14ac:dyDescent="0.35">
      <c r="A216" s="188" t="s">
        <v>858</v>
      </c>
      <c r="B216" s="188" t="s">
        <v>859</v>
      </c>
      <c r="C216" s="189">
        <v>4</v>
      </c>
    </row>
    <row r="217" spans="1:3" ht="15.5" x14ac:dyDescent="0.35">
      <c r="A217" s="188" t="s">
        <v>860</v>
      </c>
      <c r="B217" s="188" t="s">
        <v>861</v>
      </c>
      <c r="C217" s="189">
        <v>4</v>
      </c>
    </row>
    <row r="218" spans="1:3" ht="31" x14ac:dyDescent="0.35">
      <c r="A218" s="188" t="s">
        <v>862</v>
      </c>
      <c r="B218" s="188" t="s">
        <v>863</v>
      </c>
      <c r="C218" s="189">
        <v>4</v>
      </c>
    </row>
    <row r="219" spans="1:3" ht="15.5" x14ac:dyDescent="0.35">
      <c r="A219" s="188" t="s">
        <v>864</v>
      </c>
      <c r="B219" s="188" t="s">
        <v>865</v>
      </c>
      <c r="C219" s="189">
        <v>2</v>
      </c>
    </row>
    <row r="220" spans="1:3" ht="15.5" x14ac:dyDescent="0.35">
      <c r="A220" s="188" t="s">
        <v>866</v>
      </c>
      <c r="B220" s="188" t="s">
        <v>867</v>
      </c>
      <c r="C220" s="189">
        <v>1</v>
      </c>
    </row>
    <row r="221" spans="1:3" ht="15.5" x14ac:dyDescent="0.35">
      <c r="A221" s="188" t="s">
        <v>868</v>
      </c>
      <c r="B221" s="188" t="s">
        <v>869</v>
      </c>
      <c r="C221" s="189">
        <v>1</v>
      </c>
    </row>
    <row r="222" spans="1:3" ht="31" x14ac:dyDescent="0.35">
      <c r="A222" s="188" t="s">
        <v>870</v>
      </c>
      <c r="B222" s="188" t="s">
        <v>871</v>
      </c>
      <c r="C222" s="189">
        <v>4</v>
      </c>
    </row>
    <row r="223" spans="1:3" ht="15.5" x14ac:dyDescent="0.35">
      <c r="A223" s="188" t="s">
        <v>404</v>
      </c>
      <c r="B223" s="188" t="s">
        <v>872</v>
      </c>
      <c r="C223" s="189">
        <v>7</v>
      </c>
    </row>
    <row r="224" spans="1:3" ht="15.5" x14ac:dyDescent="0.35">
      <c r="A224" s="188" t="s">
        <v>873</v>
      </c>
      <c r="B224" s="188" t="s">
        <v>874</v>
      </c>
      <c r="C224" s="189">
        <v>5</v>
      </c>
    </row>
    <row r="225" spans="1:3" ht="15.5" x14ac:dyDescent="0.35">
      <c r="A225" s="188" t="s">
        <v>875</v>
      </c>
      <c r="B225" s="188" t="s">
        <v>876</v>
      </c>
      <c r="C225" s="189">
        <v>6</v>
      </c>
    </row>
    <row r="226" spans="1:3" ht="15.5" x14ac:dyDescent="0.35">
      <c r="A226" s="188" t="s">
        <v>877</v>
      </c>
      <c r="B226" s="188" t="s">
        <v>878</v>
      </c>
      <c r="C226" s="189">
        <v>5</v>
      </c>
    </row>
    <row r="227" spans="1:3" ht="15.5" x14ac:dyDescent="0.35">
      <c r="A227" s="188" t="s">
        <v>879</v>
      </c>
      <c r="B227" s="188" t="s">
        <v>880</v>
      </c>
      <c r="C227" s="189">
        <v>2</v>
      </c>
    </row>
    <row r="228" spans="1:3" ht="15.5" x14ac:dyDescent="0.35">
      <c r="A228" s="188" t="s">
        <v>881</v>
      </c>
      <c r="B228" s="188" t="s">
        <v>882</v>
      </c>
      <c r="C228" s="189">
        <v>3</v>
      </c>
    </row>
    <row r="229" spans="1:3" ht="15.5" x14ac:dyDescent="0.35">
      <c r="A229" s="188" t="s">
        <v>883</v>
      </c>
      <c r="B229" s="188" t="s">
        <v>884</v>
      </c>
      <c r="C229" s="189">
        <v>1</v>
      </c>
    </row>
    <row r="230" spans="1:3" ht="15.5" x14ac:dyDescent="0.35">
      <c r="A230" s="188" t="s">
        <v>339</v>
      </c>
      <c r="B230" s="188" t="s">
        <v>885</v>
      </c>
      <c r="C230" s="189">
        <v>7</v>
      </c>
    </row>
    <row r="231" spans="1:3" ht="15.5" x14ac:dyDescent="0.35">
      <c r="A231" s="188" t="s">
        <v>886</v>
      </c>
      <c r="B231" s="188" t="s">
        <v>887</v>
      </c>
      <c r="C231" s="189">
        <v>2</v>
      </c>
    </row>
    <row r="232" spans="1:3" ht="15.5" x14ac:dyDescent="0.35">
      <c r="A232" s="188" t="s">
        <v>888</v>
      </c>
      <c r="B232" s="188" t="s">
        <v>889</v>
      </c>
      <c r="C232" s="189">
        <v>5</v>
      </c>
    </row>
    <row r="233" spans="1:3" ht="15.5" x14ac:dyDescent="0.35">
      <c r="A233" s="188" t="s">
        <v>890</v>
      </c>
      <c r="B233" s="188" t="s">
        <v>474</v>
      </c>
      <c r="C233" s="189">
        <v>2</v>
      </c>
    </row>
    <row r="234" spans="1:3" ht="15.5" x14ac:dyDescent="0.35">
      <c r="A234" s="188" t="s">
        <v>891</v>
      </c>
      <c r="B234" s="188" t="s">
        <v>892</v>
      </c>
      <c r="C234" s="189">
        <v>6</v>
      </c>
    </row>
    <row r="235" spans="1:3" ht="15.5" x14ac:dyDescent="0.35">
      <c r="A235" s="188" t="s">
        <v>893</v>
      </c>
      <c r="B235" s="188" t="s">
        <v>894</v>
      </c>
      <c r="C235" s="189">
        <v>4</v>
      </c>
    </row>
    <row r="236" spans="1:3" ht="15.5" x14ac:dyDescent="0.35">
      <c r="A236" s="188" t="s">
        <v>895</v>
      </c>
      <c r="B236" s="188" t="s">
        <v>896</v>
      </c>
      <c r="C236" s="189">
        <v>6</v>
      </c>
    </row>
    <row r="237" spans="1:3" ht="15.5" x14ac:dyDescent="0.35">
      <c r="A237" s="188" t="s">
        <v>897</v>
      </c>
      <c r="B237" s="188" t="s">
        <v>898</v>
      </c>
      <c r="C237" s="189">
        <v>4</v>
      </c>
    </row>
    <row r="238" spans="1:3" ht="15.5" x14ac:dyDescent="0.35">
      <c r="A238" s="188" t="s">
        <v>899</v>
      </c>
      <c r="B238" s="188" t="s">
        <v>900</v>
      </c>
      <c r="C238" s="189">
        <v>6</v>
      </c>
    </row>
    <row r="239" spans="1:3" ht="15.5" x14ac:dyDescent="0.35">
      <c r="A239" s="188" t="s">
        <v>901</v>
      </c>
      <c r="B239" s="188" t="s">
        <v>902</v>
      </c>
      <c r="C239" s="189">
        <v>4</v>
      </c>
    </row>
    <row r="240" spans="1:3" ht="15.5" x14ac:dyDescent="0.35">
      <c r="A240" s="188" t="s">
        <v>167</v>
      </c>
      <c r="B240" s="188" t="s">
        <v>903</v>
      </c>
      <c r="C240" s="189">
        <v>7</v>
      </c>
    </row>
    <row r="241" spans="1:3" ht="15.5" x14ac:dyDescent="0.35">
      <c r="A241" s="188" t="s">
        <v>904</v>
      </c>
      <c r="B241" s="188" t="s">
        <v>905</v>
      </c>
      <c r="C241" s="189">
        <v>8</v>
      </c>
    </row>
    <row r="242" spans="1:3" ht="15.5" x14ac:dyDescent="0.35">
      <c r="A242" s="188" t="s">
        <v>906</v>
      </c>
      <c r="B242" s="188" t="s">
        <v>907</v>
      </c>
      <c r="C242" s="189">
        <v>6</v>
      </c>
    </row>
    <row r="243" spans="1:3" ht="15.5" x14ac:dyDescent="0.35">
      <c r="A243" s="188" t="s">
        <v>908</v>
      </c>
      <c r="B243" s="188" t="s">
        <v>909</v>
      </c>
      <c r="C243" s="189">
        <v>5</v>
      </c>
    </row>
    <row r="244" spans="1:3" ht="15.5" x14ac:dyDescent="0.35">
      <c r="A244" s="188" t="s">
        <v>910</v>
      </c>
      <c r="B244" s="188" t="s">
        <v>911</v>
      </c>
      <c r="C244" s="189">
        <v>6</v>
      </c>
    </row>
    <row r="245" spans="1:3" ht="31" x14ac:dyDescent="0.35">
      <c r="A245" s="188" t="s">
        <v>912</v>
      </c>
      <c r="B245" s="188" t="s">
        <v>913</v>
      </c>
      <c r="C245" s="189">
        <v>1</v>
      </c>
    </row>
    <row r="246" spans="1:3" ht="15.5" x14ac:dyDescent="0.35">
      <c r="A246" s="188" t="s">
        <v>914</v>
      </c>
      <c r="B246" s="188" t="s">
        <v>915</v>
      </c>
      <c r="C246" s="189">
        <v>4</v>
      </c>
    </row>
    <row r="247" spans="1:3" ht="15.5" x14ac:dyDescent="0.35">
      <c r="A247" s="188" t="s">
        <v>916</v>
      </c>
      <c r="B247" s="188" t="s">
        <v>917</v>
      </c>
      <c r="C247" s="189">
        <v>5</v>
      </c>
    </row>
    <row r="248" spans="1:3" ht="15.5" x14ac:dyDescent="0.35">
      <c r="A248" s="188" t="s">
        <v>918</v>
      </c>
      <c r="B248" s="188" t="s">
        <v>474</v>
      </c>
      <c r="C248" s="189">
        <v>2</v>
      </c>
    </row>
    <row r="249" spans="1:3" ht="15.5" x14ac:dyDescent="0.35">
      <c r="A249" s="188" t="s">
        <v>919</v>
      </c>
      <c r="B249" s="188" t="s">
        <v>920</v>
      </c>
      <c r="C249" s="189">
        <v>8</v>
      </c>
    </row>
    <row r="250" spans="1:3" ht="15.5" x14ac:dyDescent="0.35">
      <c r="A250" s="188" t="s">
        <v>921</v>
      </c>
      <c r="B250" s="188" t="s">
        <v>922</v>
      </c>
      <c r="C250" s="189">
        <v>8</v>
      </c>
    </row>
    <row r="251" spans="1:3" ht="31" x14ac:dyDescent="0.35">
      <c r="A251" s="188" t="s">
        <v>923</v>
      </c>
      <c r="B251" s="188" t="s">
        <v>924</v>
      </c>
      <c r="C251" s="189">
        <v>7</v>
      </c>
    </row>
    <row r="252" spans="1:3" ht="15.5" x14ac:dyDescent="0.35">
      <c r="A252" s="188" t="s">
        <v>925</v>
      </c>
      <c r="B252" s="188" t="s">
        <v>926</v>
      </c>
      <c r="C252" s="189">
        <v>5</v>
      </c>
    </row>
    <row r="253" spans="1:3" ht="15.5" x14ac:dyDescent="0.35">
      <c r="A253" s="188" t="s">
        <v>927</v>
      </c>
      <c r="B253" s="188" t="s">
        <v>928</v>
      </c>
      <c r="C253" s="189">
        <v>7</v>
      </c>
    </row>
    <row r="254" spans="1:3" ht="31" x14ac:dyDescent="0.35">
      <c r="A254" s="188" t="s">
        <v>929</v>
      </c>
      <c r="B254" s="188" t="s">
        <v>930</v>
      </c>
      <c r="C254" s="189">
        <v>4</v>
      </c>
    </row>
    <row r="255" spans="1:3" ht="15.5" x14ac:dyDescent="0.35">
      <c r="A255" s="188" t="s">
        <v>931</v>
      </c>
      <c r="B255" s="188" t="s">
        <v>932</v>
      </c>
      <c r="C255" s="189">
        <v>4</v>
      </c>
    </row>
    <row r="256" spans="1:3" ht="15.5" x14ac:dyDescent="0.35">
      <c r="A256" s="188" t="s">
        <v>933</v>
      </c>
      <c r="B256" s="188" t="s">
        <v>934</v>
      </c>
      <c r="C256" s="189">
        <v>5</v>
      </c>
    </row>
    <row r="257" spans="1:3" ht="15.5" x14ac:dyDescent="0.35">
      <c r="A257" s="188" t="s">
        <v>935</v>
      </c>
      <c r="B257" s="188" t="s">
        <v>936</v>
      </c>
      <c r="C257" s="189">
        <v>8</v>
      </c>
    </row>
    <row r="258" spans="1:3" ht="15.5" x14ac:dyDescent="0.35">
      <c r="A258" s="188" t="s">
        <v>937</v>
      </c>
      <c r="B258" s="188" t="s">
        <v>938</v>
      </c>
      <c r="C258" s="189">
        <v>4</v>
      </c>
    </row>
    <row r="259" spans="1:3" ht="15.5" x14ac:dyDescent="0.35">
      <c r="A259" s="188" t="s">
        <v>939</v>
      </c>
      <c r="B259" s="188" t="s">
        <v>474</v>
      </c>
      <c r="C259" s="189">
        <v>3</v>
      </c>
    </row>
    <row r="260" spans="1:3" ht="15.5" x14ac:dyDescent="0.35">
      <c r="A260" s="188" t="s">
        <v>940</v>
      </c>
      <c r="B260" s="188" t="s">
        <v>941</v>
      </c>
      <c r="C260" s="189">
        <v>5</v>
      </c>
    </row>
    <row r="261" spans="1:3" ht="15.5" x14ac:dyDescent="0.35">
      <c r="A261" s="188" t="s">
        <v>942</v>
      </c>
      <c r="B261" s="188" t="s">
        <v>943</v>
      </c>
      <c r="C261" s="189">
        <v>8</v>
      </c>
    </row>
    <row r="262" spans="1:3" ht="15.5" x14ac:dyDescent="0.35">
      <c r="A262" s="188" t="s">
        <v>944</v>
      </c>
      <c r="B262" s="188" t="s">
        <v>945</v>
      </c>
      <c r="C262" s="189">
        <v>5</v>
      </c>
    </row>
    <row r="263" spans="1:3" ht="15.5" x14ac:dyDescent="0.35">
      <c r="A263" s="188" t="s">
        <v>946</v>
      </c>
      <c r="B263" s="188" t="s">
        <v>947</v>
      </c>
      <c r="C263" s="189">
        <v>4</v>
      </c>
    </row>
    <row r="264" spans="1:3" ht="15.5" x14ac:dyDescent="0.35">
      <c r="A264" s="188" t="s">
        <v>948</v>
      </c>
      <c r="B264" s="188" t="s">
        <v>949</v>
      </c>
      <c r="C264" s="189">
        <v>4</v>
      </c>
    </row>
    <row r="265" spans="1:3" ht="15.5" x14ac:dyDescent="0.35">
      <c r="A265" s="188" t="s">
        <v>950</v>
      </c>
      <c r="B265" s="188" t="s">
        <v>951</v>
      </c>
      <c r="C265" s="189">
        <v>5</v>
      </c>
    </row>
    <row r="266" spans="1:3" ht="15.5" x14ac:dyDescent="0.35">
      <c r="A266" s="188" t="s">
        <v>952</v>
      </c>
      <c r="B266" s="188" t="s">
        <v>953</v>
      </c>
      <c r="C266" s="189">
        <v>6</v>
      </c>
    </row>
    <row r="267" spans="1:3" ht="15.5" x14ac:dyDescent="0.35">
      <c r="A267" s="188" t="s">
        <v>954</v>
      </c>
      <c r="B267" s="188" t="s">
        <v>955</v>
      </c>
      <c r="C267" s="189">
        <v>5</v>
      </c>
    </row>
    <row r="268" spans="1:3" ht="15.5" x14ac:dyDescent="0.35">
      <c r="A268" s="188" t="s">
        <v>956</v>
      </c>
      <c r="B268" s="188" t="s">
        <v>957</v>
      </c>
      <c r="C268" s="189">
        <v>6</v>
      </c>
    </row>
    <row r="269" spans="1:3" ht="15.5" x14ac:dyDescent="0.35">
      <c r="A269" s="188" t="s">
        <v>958</v>
      </c>
      <c r="B269" s="188" t="s">
        <v>959</v>
      </c>
      <c r="C269" s="189">
        <v>8</v>
      </c>
    </row>
    <row r="270" spans="1:3" ht="31" x14ac:dyDescent="0.35">
      <c r="A270" s="188" t="s">
        <v>960</v>
      </c>
      <c r="B270" s="188" t="s">
        <v>961</v>
      </c>
      <c r="C270" s="189">
        <v>7</v>
      </c>
    </row>
    <row r="271" spans="1:3" ht="15.5" x14ac:dyDescent="0.35">
      <c r="A271" s="188" t="s">
        <v>962</v>
      </c>
      <c r="B271" s="188" t="s">
        <v>963</v>
      </c>
      <c r="C271" s="189">
        <v>6</v>
      </c>
    </row>
    <row r="272" spans="1:3" ht="15.5" x14ac:dyDescent="0.35">
      <c r="A272" s="188" t="s">
        <v>964</v>
      </c>
      <c r="B272" s="188" t="s">
        <v>965</v>
      </c>
      <c r="C272" s="189">
        <v>8</v>
      </c>
    </row>
    <row r="273" spans="1:3" ht="15.5" x14ac:dyDescent="0.35">
      <c r="A273" s="188" t="s">
        <v>355</v>
      </c>
      <c r="B273" s="188" t="s">
        <v>966</v>
      </c>
      <c r="C273" s="189">
        <v>4</v>
      </c>
    </row>
    <row r="274" spans="1:3" ht="15.5" x14ac:dyDescent="0.35">
      <c r="A274" s="188" t="s">
        <v>967</v>
      </c>
      <c r="B274" s="188" t="s">
        <v>968</v>
      </c>
      <c r="C274" s="189">
        <v>8</v>
      </c>
    </row>
    <row r="275" spans="1:3" ht="15.5" x14ac:dyDescent="0.35">
      <c r="A275" s="188" t="s">
        <v>969</v>
      </c>
      <c r="B275" s="188" t="s">
        <v>970</v>
      </c>
      <c r="C275" s="189">
        <v>6</v>
      </c>
    </row>
    <row r="276" spans="1:3" ht="15.5" x14ac:dyDescent="0.35">
      <c r="A276" s="188" t="s">
        <v>971</v>
      </c>
      <c r="B276" s="188" t="s">
        <v>972</v>
      </c>
      <c r="C276" s="189">
        <v>6</v>
      </c>
    </row>
    <row r="277" spans="1:3" ht="15.5" x14ac:dyDescent="0.35">
      <c r="A277" s="188" t="s">
        <v>973</v>
      </c>
      <c r="B277" s="188" t="s">
        <v>974</v>
      </c>
      <c r="C277" s="189">
        <v>6</v>
      </c>
    </row>
    <row r="278" spans="1:3" ht="15.5" x14ac:dyDescent="0.35">
      <c r="A278" s="188" t="s">
        <v>975</v>
      </c>
      <c r="B278" s="188" t="s">
        <v>976</v>
      </c>
      <c r="C278" s="189">
        <v>4</v>
      </c>
    </row>
    <row r="279" spans="1:3" ht="15.5" x14ac:dyDescent="0.35">
      <c r="A279" s="188" t="s">
        <v>977</v>
      </c>
      <c r="B279" s="188" t="s">
        <v>474</v>
      </c>
      <c r="C279" s="189">
        <v>2</v>
      </c>
    </row>
    <row r="280" spans="1:3" ht="15.5" x14ac:dyDescent="0.35">
      <c r="A280" s="188" t="s">
        <v>978</v>
      </c>
      <c r="B280" s="188" t="s">
        <v>979</v>
      </c>
      <c r="C280" s="189">
        <v>2</v>
      </c>
    </row>
    <row r="281" spans="1:3" ht="15.5" x14ac:dyDescent="0.35">
      <c r="A281" s="188" t="s">
        <v>980</v>
      </c>
      <c r="B281" s="188" t="s">
        <v>981</v>
      </c>
      <c r="C281" s="189">
        <v>5</v>
      </c>
    </row>
    <row r="282" spans="1:3" ht="15.5" x14ac:dyDescent="0.35">
      <c r="A282" s="188" t="s">
        <v>982</v>
      </c>
      <c r="B282" s="188" t="s">
        <v>983</v>
      </c>
      <c r="C282" s="189">
        <v>5</v>
      </c>
    </row>
    <row r="283" spans="1:3" ht="15.5" x14ac:dyDescent="0.35">
      <c r="A283" s="188" t="s">
        <v>984</v>
      </c>
      <c r="B283" s="188" t="s">
        <v>985</v>
      </c>
      <c r="C283" s="189">
        <v>4</v>
      </c>
    </row>
    <row r="284" spans="1:3" ht="15.5" x14ac:dyDescent="0.35">
      <c r="A284" s="188" t="s">
        <v>986</v>
      </c>
      <c r="B284" s="188" t="s">
        <v>987</v>
      </c>
      <c r="C284" s="189">
        <v>4</v>
      </c>
    </row>
    <row r="285" spans="1:3" ht="15.5" x14ac:dyDescent="0.35">
      <c r="A285" s="188" t="s">
        <v>988</v>
      </c>
      <c r="B285" s="188" t="s">
        <v>989</v>
      </c>
      <c r="C285" s="189">
        <v>8</v>
      </c>
    </row>
    <row r="286" spans="1:3" ht="31" x14ac:dyDescent="0.35">
      <c r="A286" s="188" t="s">
        <v>990</v>
      </c>
      <c r="B286" s="188" t="s">
        <v>991</v>
      </c>
      <c r="C286" s="189">
        <v>7</v>
      </c>
    </row>
    <row r="287" spans="1:3" ht="31" x14ac:dyDescent="0.35">
      <c r="A287" s="188" t="s">
        <v>992</v>
      </c>
      <c r="B287" s="188" t="s">
        <v>993</v>
      </c>
      <c r="C287" s="189">
        <v>6</v>
      </c>
    </row>
    <row r="288" spans="1:3" ht="31" x14ac:dyDescent="0.35">
      <c r="A288" s="188" t="s">
        <v>382</v>
      </c>
      <c r="B288" s="188" t="s">
        <v>994</v>
      </c>
      <c r="C288" s="189">
        <v>8</v>
      </c>
    </row>
    <row r="289" spans="1:3" ht="31" x14ac:dyDescent="0.35">
      <c r="A289" s="188" t="s">
        <v>995</v>
      </c>
      <c r="B289" s="188" t="s">
        <v>996</v>
      </c>
      <c r="C289" s="189">
        <v>7</v>
      </c>
    </row>
    <row r="290" spans="1:3" ht="15.5" x14ac:dyDescent="0.35">
      <c r="A290" s="188" t="s">
        <v>997</v>
      </c>
      <c r="B290" s="188" t="s">
        <v>998</v>
      </c>
      <c r="C290" s="189">
        <v>6</v>
      </c>
    </row>
    <row r="291" spans="1:3" ht="15.5" x14ac:dyDescent="0.35">
      <c r="A291" s="188" t="s">
        <v>999</v>
      </c>
      <c r="B291" s="188" t="s">
        <v>1000</v>
      </c>
      <c r="C291" s="189">
        <v>4</v>
      </c>
    </row>
    <row r="292" spans="1:3" ht="15.5" x14ac:dyDescent="0.35">
      <c r="A292" s="188" t="s">
        <v>1001</v>
      </c>
      <c r="B292" s="188" t="s">
        <v>1002</v>
      </c>
      <c r="C292" s="189">
        <v>4</v>
      </c>
    </row>
    <row r="293" spans="1:3" ht="15.5" x14ac:dyDescent="0.35">
      <c r="A293" s="188" t="s">
        <v>1003</v>
      </c>
      <c r="B293" s="188" t="s">
        <v>1004</v>
      </c>
      <c r="C293" s="189">
        <v>5</v>
      </c>
    </row>
    <row r="294" spans="1:3" ht="15.5" x14ac:dyDescent="0.35">
      <c r="A294" s="188" t="s">
        <v>1005</v>
      </c>
      <c r="B294" s="188" t="s">
        <v>1006</v>
      </c>
      <c r="C294" s="189">
        <v>1</v>
      </c>
    </row>
    <row r="295" spans="1:3" ht="15.5" x14ac:dyDescent="0.35">
      <c r="A295" s="188" t="s">
        <v>1007</v>
      </c>
      <c r="B295" s="188" t="s">
        <v>1008</v>
      </c>
      <c r="C295" s="189">
        <v>4</v>
      </c>
    </row>
    <row r="296" spans="1:3" ht="15.5" x14ac:dyDescent="0.35">
      <c r="A296" s="188" t="s">
        <v>1009</v>
      </c>
      <c r="B296" s="188" t="s">
        <v>1010</v>
      </c>
      <c r="C296" s="189">
        <v>7</v>
      </c>
    </row>
    <row r="297" spans="1:3" ht="15.5" x14ac:dyDescent="0.35">
      <c r="A297" s="188" t="s">
        <v>1011</v>
      </c>
      <c r="B297" s="188" t="s">
        <v>1012</v>
      </c>
      <c r="C297" s="189">
        <v>6</v>
      </c>
    </row>
    <row r="298" spans="1:3" ht="15.5" x14ac:dyDescent="0.35">
      <c r="A298" s="188" t="s">
        <v>1013</v>
      </c>
      <c r="B298" s="188" t="s">
        <v>1014</v>
      </c>
      <c r="C298" s="189">
        <v>5</v>
      </c>
    </row>
    <row r="299" spans="1:3" ht="15.5" x14ac:dyDescent="0.35">
      <c r="A299" s="188" t="s">
        <v>1015</v>
      </c>
      <c r="B299" s="188" t="s">
        <v>1016</v>
      </c>
      <c r="C299" s="189">
        <v>5</v>
      </c>
    </row>
    <row r="300" spans="1:3" ht="15.5" x14ac:dyDescent="0.35">
      <c r="A300" s="188" t="s">
        <v>1017</v>
      </c>
      <c r="B300" s="188" t="s">
        <v>1018</v>
      </c>
      <c r="C300" s="189">
        <v>3</v>
      </c>
    </row>
    <row r="301" spans="1:3" ht="15.5" x14ac:dyDescent="0.35">
      <c r="A301" s="188" t="s">
        <v>1019</v>
      </c>
      <c r="B301" s="188" t="s">
        <v>1020</v>
      </c>
      <c r="C301" s="189">
        <v>6</v>
      </c>
    </row>
    <row r="302" spans="1:3" ht="15.5" x14ac:dyDescent="0.35">
      <c r="A302" s="188" t="s">
        <v>1021</v>
      </c>
      <c r="B302" s="188" t="s">
        <v>1022</v>
      </c>
      <c r="C302" s="189">
        <v>5</v>
      </c>
    </row>
    <row r="303" spans="1:3" ht="15.5" x14ac:dyDescent="0.35">
      <c r="A303" s="188" t="s">
        <v>1023</v>
      </c>
      <c r="B303" s="188" t="s">
        <v>1024</v>
      </c>
      <c r="C303" s="189">
        <v>5</v>
      </c>
    </row>
    <row r="304" spans="1:3" ht="15.5" x14ac:dyDescent="0.35">
      <c r="A304" s="188" t="s">
        <v>1025</v>
      </c>
      <c r="B304" s="188" t="s">
        <v>1026</v>
      </c>
      <c r="C304" s="189">
        <v>6</v>
      </c>
    </row>
    <row r="305" spans="1:3" ht="15.5" x14ac:dyDescent="0.35">
      <c r="A305" s="188" t="s">
        <v>1027</v>
      </c>
      <c r="B305" s="188" t="s">
        <v>1028</v>
      </c>
      <c r="C305" s="189">
        <v>5</v>
      </c>
    </row>
    <row r="306" spans="1:3" ht="15.5" x14ac:dyDescent="0.35">
      <c r="A306" s="188" t="s">
        <v>300</v>
      </c>
      <c r="B306" s="188" t="s">
        <v>1029</v>
      </c>
      <c r="C306" s="189">
        <v>5</v>
      </c>
    </row>
    <row r="307" spans="1:3" ht="15.5" x14ac:dyDescent="0.35">
      <c r="A307" s="188" t="s">
        <v>1030</v>
      </c>
      <c r="B307" s="188" t="s">
        <v>474</v>
      </c>
      <c r="C307" s="189">
        <v>2</v>
      </c>
    </row>
    <row r="308" spans="1:3" ht="15.5" x14ac:dyDescent="0.35">
      <c r="A308" s="188" t="s">
        <v>1031</v>
      </c>
      <c r="B308" s="188" t="s">
        <v>1032</v>
      </c>
      <c r="C308" s="189">
        <v>1</v>
      </c>
    </row>
    <row r="309" spans="1:3" ht="15.5" x14ac:dyDescent="0.35">
      <c r="A309" s="188" t="s">
        <v>1033</v>
      </c>
      <c r="B309" s="188" t="s">
        <v>1034</v>
      </c>
      <c r="C309" s="189">
        <v>4</v>
      </c>
    </row>
    <row r="310" spans="1:3" ht="15.5" x14ac:dyDescent="0.35">
      <c r="A310" s="188" t="s">
        <v>313</v>
      </c>
      <c r="B310" s="188" t="s">
        <v>1035</v>
      </c>
      <c r="C310" s="189">
        <v>5</v>
      </c>
    </row>
    <row r="311" spans="1:3" ht="15.5" x14ac:dyDescent="0.35">
      <c r="A311" s="188" t="s">
        <v>1036</v>
      </c>
      <c r="B311" s="188" t="s">
        <v>1037</v>
      </c>
      <c r="C311" s="189">
        <v>3</v>
      </c>
    </row>
    <row r="312" spans="1:3" ht="15.5" x14ac:dyDescent="0.35">
      <c r="A312" s="188" t="s">
        <v>1038</v>
      </c>
      <c r="B312" s="188" t="s">
        <v>1039</v>
      </c>
      <c r="C312" s="189">
        <v>6</v>
      </c>
    </row>
    <row r="313" spans="1:3" ht="15.5" x14ac:dyDescent="0.35">
      <c r="A313" s="188" t="s">
        <v>1040</v>
      </c>
      <c r="B313" s="188" t="s">
        <v>1041</v>
      </c>
      <c r="C313" s="189">
        <v>4</v>
      </c>
    </row>
    <row r="314" spans="1:3" ht="15.5" x14ac:dyDescent="0.35">
      <c r="A314" s="188" t="s">
        <v>1042</v>
      </c>
      <c r="B314" s="188" t="s">
        <v>1043</v>
      </c>
      <c r="C314" s="189">
        <v>5</v>
      </c>
    </row>
    <row r="315" spans="1:3" ht="15.5" x14ac:dyDescent="0.35">
      <c r="A315" s="188" t="s">
        <v>1044</v>
      </c>
      <c r="B315" s="188" t="s">
        <v>1045</v>
      </c>
      <c r="C315" s="189">
        <v>4</v>
      </c>
    </row>
    <row r="316" spans="1:3" ht="15.5" x14ac:dyDescent="0.35">
      <c r="A316" s="188" t="s">
        <v>260</v>
      </c>
      <c r="B316" s="188" t="s">
        <v>1046</v>
      </c>
      <c r="C316" s="189">
        <v>6</v>
      </c>
    </row>
    <row r="317" spans="1:3" ht="15.5" x14ac:dyDescent="0.35">
      <c r="A317" s="188" t="s">
        <v>1047</v>
      </c>
      <c r="B317" s="188" t="s">
        <v>1048</v>
      </c>
      <c r="C317" s="189">
        <v>6</v>
      </c>
    </row>
    <row r="318" spans="1:3" ht="15.5" x14ac:dyDescent="0.35">
      <c r="A318" s="188" t="s">
        <v>1049</v>
      </c>
      <c r="B318" s="188" t="s">
        <v>1050</v>
      </c>
      <c r="C318" s="189">
        <v>4</v>
      </c>
    </row>
    <row r="319" spans="1:3" ht="15.5" x14ac:dyDescent="0.35">
      <c r="A319" s="188" t="s">
        <v>1051</v>
      </c>
      <c r="B319" s="188" t="s">
        <v>1052</v>
      </c>
      <c r="C319" s="189">
        <v>6</v>
      </c>
    </row>
    <row r="320" spans="1:3" ht="15.5" x14ac:dyDescent="0.35">
      <c r="A320" s="188" t="s">
        <v>1053</v>
      </c>
      <c r="B320" s="188" t="s">
        <v>1054</v>
      </c>
      <c r="C320" s="189">
        <v>3</v>
      </c>
    </row>
    <row r="321" spans="1:3" ht="15.5" x14ac:dyDescent="0.35">
      <c r="A321" s="188" t="s">
        <v>1055</v>
      </c>
      <c r="B321" s="188" t="s">
        <v>1056</v>
      </c>
      <c r="C321" s="189">
        <v>5</v>
      </c>
    </row>
    <row r="322" spans="1:3" ht="15.5" x14ac:dyDescent="0.35">
      <c r="A322" s="188" t="s">
        <v>1057</v>
      </c>
      <c r="B322" s="188" t="s">
        <v>1058</v>
      </c>
      <c r="C322" s="189">
        <v>4</v>
      </c>
    </row>
    <row r="323" spans="1:3" ht="15.5" x14ac:dyDescent="0.35">
      <c r="A323" s="188" t="s">
        <v>1059</v>
      </c>
      <c r="B323" s="188" t="s">
        <v>1060</v>
      </c>
      <c r="C323" s="189">
        <v>3</v>
      </c>
    </row>
    <row r="324" spans="1:3" ht="15.5" x14ac:dyDescent="0.35">
      <c r="A324" s="188" t="s">
        <v>1061</v>
      </c>
      <c r="B324" s="188" t="s">
        <v>1062</v>
      </c>
      <c r="C324" s="189">
        <v>4</v>
      </c>
    </row>
    <row r="325" spans="1:3" ht="15.5" x14ac:dyDescent="0.35">
      <c r="A325" s="188" t="s">
        <v>1063</v>
      </c>
      <c r="B325" s="188" t="s">
        <v>1064</v>
      </c>
      <c r="C325" s="189">
        <v>5</v>
      </c>
    </row>
    <row r="326" spans="1:3" ht="15.5" x14ac:dyDescent="0.35">
      <c r="A326" s="188" t="s">
        <v>1065</v>
      </c>
      <c r="B326" s="188" t="s">
        <v>1066</v>
      </c>
      <c r="C326" s="189">
        <v>4</v>
      </c>
    </row>
    <row r="327" spans="1:3" ht="15.5" x14ac:dyDescent="0.35">
      <c r="A327" s="188" t="s">
        <v>1067</v>
      </c>
      <c r="B327" s="188" t="s">
        <v>1068</v>
      </c>
      <c r="C327" s="189">
        <v>5</v>
      </c>
    </row>
    <row r="328" spans="1:3" ht="15.5" x14ac:dyDescent="0.35">
      <c r="A328" s="188" t="s">
        <v>1069</v>
      </c>
      <c r="B328" s="188" t="s">
        <v>1070</v>
      </c>
      <c r="C328" s="189">
        <v>4</v>
      </c>
    </row>
    <row r="329" spans="1:3" ht="15.5" x14ac:dyDescent="0.35">
      <c r="A329" s="188" t="s">
        <v>1071</v>
      </c>
      <c r="B329" s="188" t="s">
        <v>1072</v>
      </c>
      <c r="C329" s="189">
        <v>4</v>
      </c>
    </row>
    <row r="330" spans="1:3" ht="15.5" x14ac:dyDescent="0.35">
      <c r="A330" s="188" t="s">
        <v>1073</v>
      </c>
      <c r="B330" s="188" t="s">
        <v>1074</v>
      </c>
      <c r="C330" s="189">
        <v>5</v>
      </c>
    </row>
    <row r="331" spans="1:3" ht="15.5" x14ac:dyDescent="0.35">
      <c r="A331" s="188" t="s">
        <v>1075</v>
      </c>
      <c r="B331" s="188" t="s">
        <v>1076</v>
      </c>
      <c r="C331" s="189">
        <v>6</v>
      </c>
    </row>
    <row r="332" spans="1:3" ht="15.5" x14ac:dyDescent="0.35">
      <c r="A332" s="188" t="s">
        <v>1077</v>
      </c>
      <c r="B332" s="188" t="s">
        <v>1078</v>
      </c>
      <c r="C332" s="189">
        <v>5</v>
      </c>
    </row>
    <row r="333" spans="1:3" ht="15.5" x14ac:dyDescent="0.35">
      <c r="A333" s="188" t="s">
        <v>1079</v>
      </c>
      <c r="B333" s="188" t="s">
        <v>1080</v>
      </c>
      <c r="C333" s="189">
        <v>5</v>
      </c>
    </row>
    <row r="334" spans="1:3" ht="15.5" x14ac:dyDescent="0.35">
      <c r="A334" s="188" t="s">
        <v>1081</v>
      </c>
      <c r="B334" s="188" t="s">
        <v>1082</v>
      </c>
      <c r="C334" s="189">
        <v>6</v>
      </c>
    </row>
    <row r="335" spans="1:3" ht="15.5" x14ac:dyDescent="0.35">
      <c r="A335" s="188" t="s">
        <v>1083</v>
      </c>
      <c r="B335" s="188" t="s">
        <v>1084</v>
      </c>
      <c r="C335" s="189">
        <v>5</v>
      </c>
    </row>
    <row r="336" spans="1:3" ht="15.5" x14ac:dyDescent="0.35">
      <c r="A336" s="188" t="s">
        <v>1085</v>
      </c>
      <c r="B336" s="188" t="s">
        <v>1086</v>
      </c>
      <c r="C336" s="189">
        <v>5</v>
      </c>
    </row>
    <row r="337" spans="1:3" ht="15.5" x14ac:dyDescent="0.35">
      <c r="A337" s="188" t="s">
        <v>1087</v>
      </c>
      <c r="B337" s="188" t="s">
        <v>1088</v>
      </c>
      <c r="C337" s="189">
        <v>6</v>
      </c>
    </row>
    <row r="338" spans="1:3" ht="15.5" x14ac:dyDescent="0.35">
      <c r="A338" s="188" t="s">
        <v>1089</v>
      </c>
      <c r="B338" s="188" t="s">
        <v>1090</v>
      </c>
      <c r="C338" s="189">
        <v>6</v>
      </c>
    </row>
    <row r="339" spans="1:3" ht="15.5" x14ac:dyDescent="0.35">
      <c r="A339" s="188" t="s">
        <v>322</v>
      </c>
      <c r="B339" s="188" t="s">
        <v>1091</v>
      </c>
      <c r="C339" s="189">
        <v>6</v>
      </c>
    </row>
    <row r="340" spans="1:3" ht="15.5" x14ac:dyDescent="0.35">
      <c r="A340" s="188" t="s">
        <v>1092</v>
      </c>
      <c r="B340" s="188" t="s">
        <v>1093</v>
      </c>
      <c r="C340" s="189">
        <v>6</v>
      </c>
    </row>
    <row r="341" spans="1:3" ht="15.5" x14ac:dyDescent="0.35">
      <c r="A341" s="188" t="s">
        <v>1094</v>
      </c>
      <c r="B341" s="188" t="s">
        <v>1095</v>
      </c>
      <c r="C341" s="189">
        <v>5</v>
      </c>
    </row>
    <row r="342" spans="1:3" ht="15.5" x14ac:dyDescent="0.35">
      <c r="A342" s="188" t="s">
        <v>1096</v>
      </c>
      <c r="B342" s="188" t="s">
        <v>1097</v>
      </c>
      <c r="C342" s="189">
        <v>4</v>
      </c>
    </row>
    <row r="343" spans="1:3" ht="15.5" x14ac:dyDescent="0.35">
      <c r="A343" s="188" t="s">
        <v>1098</v>
      </c>
      <c r="B343" s="188" t="s">
        <v>1099</v>
      </c>
      <c r="C343" s="189">
        <v>6</v>
      </c>
    </row>
    <row r="344" spans="1:3" ht="15.5" x14ac:dyDescent="0.35">
      <c r="A344" s="188" t="s">
        <v>1100</v>
      </c>
      <c r="B344" s="188" t="s">
        <v>1101</v>
      </c>
      <c r="C344" s="189">
        <v>5</v>
      </c>
    </row>
    <row r="345" spans="1:3" ht="15.5" x14ac:dyDescent="0.35">
      <c r="A345" s="188" t="s">
        <v>1102</v>
      </c>
      <c r="B345" s="188" t="s">
        <v>1103</v>
      </c>
      <c r="C345" s="189">
        <v>6</v>
      </c>
    </row>
    <row r="346" spans="1:3" ht="15.5" x14ac:dyDescent="0.35">
      <c r="A346" s="188" t="s">
        <v>1104</v>
      </c>
      <c r="B346" s="188" t="s">
        <v>1105</v>
      </c>
      <c r="C346" s="189">
        <v>6</v>
      </c>
    </row>
    <row r="347" spans="1:3" ht="15.5" x14ac:dyDescent="0.35">
      <c r="A347" s="188" t="s">
        <v>1106</v>
      </c>
      <c r="B347" s="188" t="s">
        <v>1107</v>
      </c>
      <c r="C347" s="189">
        <v>4</v>
      </c>
    </row>
    <row r="348" spans="1:3" ht="15.5" x14ac:dyDescent="0.35">
      <c r="A348" s="188" t="s">
        <v>1108</v>
      </c>
      <c r="B348" s="188" t="s">
        <v>1109</v>
      </c>
      <c r="C348" s="189">
        <v>5</v>
      </c>
    </row>
    <row r="349" spans="1:3" ht="15.5" x14ac:dyDescent="0.35">
      <c r="A349" s="188" t="s">
        <v>1110</v>
      </c>
      <c r="B349" s="188" t="s">
        <v>1111</v>
      </c>
      <c r="C349" s="189">
        <v>4</v>
      </c>
    </row>
    <row r="350" spans="1:3" ht="15.5" x14ac:dyDescent="0.35">
      <c r="A350" s="188" t="s">
        <v>1112</v>
      </c>
      <c r="B350" s="188" t="s">
        <v>1113</v>
      </c>
      <c r="C350" s="189">
        <v>3</v>
      </c>
    </row>
    <row r="351" spans="1:3" ht="15.5" x14ac:dyDescent="0.35">
      <c r="A351" s="188" t="s">
        <v>1114</v>
      </c>
      <c r="B351" s="188" t="s">
        <v>1115</v>
      </c>
      <c r="C351" s="189">
        <v>2</v>
      </c>
    </row>
    <row r="352" spans="1:3" ht="15.5" x14ac:dyDescent="0.35">
      <c r="A352" s="188" t="s">
        <v>1116</v>
      </c>
      <c r="B352" s="188" t="s">
        <v>1117</v>
      </c>
      <c r="C352" s="189">
        <v>3</v>
      </c>
    </row>
    <row r="353" spans="1:3" ht="15.5" x14ac:dyDescent="0.35">
      <c r="A353" s="188" t="s">
        <v>1118</v>
      </c>
      <c r="B353" s="188" t="s">
        <v>474</v>
      </c>
      <c r="C353" s="189">
        <v>2</v>
      </c>
    </row>
    <row r="354" spans="1:3" ht="15.5" x14ac:dyDescent="0.35">
      <c r="A354" s="188" t="s">
        <v>1119</v>
      </c>
      <c r="B354" s="188" t="s">
        <v>1120</v>
      </c>
      <c r="C354" s="189">
        <v>7</v>
      </c>
    </row>
    <row r="355" spans="1:3" ht="15.5" x14ac:dyDescent="0.35">
      <c r="A355" s="188" t="s">
        <v>1121</v>
      </c>
      <c r="B355" s="188" t="s">
        <v>1122</v>
      </c>
      <c r="C355" s="189">
        <v>6</v>
      </c>
    </row>
    <row r="356" spans="1:3" ht="15.5" x14ac:dyDescent="0.35">
      <c r="A356" s="188" t="s">
        <v>1123</v>
      </c>
      <c r="B356" s="188" t="s">
        <v>1124</v>
      </c>
      <c r="C356" s="189">
        <v>7</v>
      </c>
    </row>
    <row r="357" spans="1:3" ht="15.5" x14ac:dyDescent="0.35">
      <c r="A357" s="188" t="s">
        <v>1125</v>
      </c>
      <c r="B357" s="188" t="s">
        <v>1126</v>
      </c>
      <c r="C357" s="189">
        <v>5</v>
      </c>
    </row>
    <row r="358" spans="1:3" ht="15.5" x14ac:dyDescent="0.35">
      <c r="A358" s="188" t="s">
        <v>1127</v>
      </c>
      <c r="B358" s="188" t="s">
        <v>1128</v>
      </c>
      <c r="C358" s="189">
        <v>5</v>
      </c>
    </row>
    <row r="359" spans="1:3" ht="15.5" x14ac:dyDescent="0.35">
      <c r="A359" s="188" t="s">
        <v>1129</v>
      </c>
      <c r="B359" s="188" t="s">
        <v>1130</v>
      </c>
      <c r="C359" s="189">
        <v>6</v>
      </c>
    </row>
    <row r="360" spans="1:3" ht="15.5" x14ac:dyDescent="0.35">
      <c r="A360" s="188" t="s">
        <v>1131</v>
      </c>
      <c r="B360" s="188" t="s">
        <v>1132</v>
      </c>
      <c r="C360" s="189">
        <v>5</v>
      </c>
    </row>
    <row r="361" spans="1:3" ht="15.5" x14ac:dyDescent="0.35">
      <c r="A361" s="188" t="s">
        <v>1133</v>
      </c>
      <c r="B361" s="188" t="s">
        <v>1134</v>
      </c>
      <c r="C361" s="189">
        <v>4</v>
      </c>
    </row>
    <row r="362" spans="1:3" ht="15.5" x14ac:dyDescent="0.35">
      <c r="A362" s="188" t="s">
        <v>1135</v>
      </c>
      <c r="B362" s="188" t="s">
        <v>1136</v>
      </c>
      <c r="C362" s="189">
        <v>2</v>
      </c>
    </row>
    <row r="363" spans="1:3" ht="15.5" x14ac:dyDescent="0.35">
      <c r="A363" s="188" t="s">
        <v>1137</v>
      </c>
      <c r="B363" s="188" t="s">
        <v>1138</v>
      </c>
      <c r="C363" s="189">
        <v>4</v>
      </c>
    </row>
    <row r="364" spans="1:3" ht="15.5" x14ac:dyDescent="0.35">
      <c r="A364" s="188" t="s">
        <v>1139</v>
      </c>
      <c r="B364" s="188" t="s">
        <v>1140</v>
      </c>
      <c r="C364" s="189">
        <v>4</v>
      </c>
    </row>
    <row r="365" spans="1:3" ht="15.5" x14ac:dyDescent="0.35">
      <c r="A365" s="188" t="s">
        <v>1141</v>
      </c>
      <c r="B365" s="188" t="s">
        <v>1142</v>
      </c>
      <c r="C365" s="189">
        <v>5</v>
      </c>
    </row>
    <row r="366" spans="1:3" ht="15.5" x14ac:dyDescent="0.35">
      <c r="A366" s="188" t="s">
        <v>1143</v>
      </c>
      <c r="B366" s="188" t="s">
        <v>1144</v>
      </c>
      <c r="C366" s="189">
        <v>2</v>
      </c>
    </row>
    <row r="367" spans="1:3" ht="15.5" x14ac:dyDescent="0.35">
      <c r="A367" s="188" t="s">
        <v>1145</v>
      </c>
      <c r="B367" s="188" t="s">
        <v>1146</v>
      </c>
      <c r="C367" s="189">
        <v>4</v>
      </c>
    </row>
    <row r="368" spans="1:3" ht="15.5" x14ac:dyDescent="0.35">
      <c r="A368" s="188" t="s">
        <v>1147</v>
      </c>
      <c r="B368" s="188" t="s">
        <v>1148</v>
      </c>
      <c r="C368" s="189">
        <v>4</v>
      </c>
    </row>
    <row r="369" spans="1:3" ht="15.5" x14ac:dyDescent="0.35">
      <c r="A369" s="188" t="s">
        <v>1149</v>
      </c>
      <c r="B369" s="188" t="s">
        <v>1150</v>
      </c>
      <c r="C369" s="189">
        <v>5</v>
      </c>
    </row>
    <row r="370" spans="1:3" ht="15.5" x14ac:dyDescent="0.35">
      <c r="A370" s="188" t="s">
        <v>1151</v>
      </c>
      <c r="B370" s="188" t="s">
        <v>1152</v>
      </c>
      <c r="C370" s="189">
        <v>8</v>
      </c>
    </row>
    <row r="371" spans="1:3" ht="15.5" x14ac:dyDescent="0.35">
      <c r="A371" s="188" t="s">
        <v>1153</v>
      </c>
      <c r="B371" s="188" t="s">
        <v>1154</v>
      </c>
      <c r="C371" s="189">
        <v>3</v>
      </c>
    </row>
    <row r="372" spans="1:3" ht="15.5" x14ac:dyDescent="0.35">
      <c r="A372" s="188" t="s">
        <v>1155</v>
      </c>
      <c r="B372" s="188" t="s">
        <v>1156</v>
      </c>
      <c r="C372" s="189">
        <v>4</v>
      </c>
    </row>
    <row r="373" spans="1:3" ht="15.5" x14ac:dyDescent="0.35">
      <c r="A373" s="188" t="s">
        <v>1157</v>
      </c>
      <c r="B373" s="188" t="s">
        <v>1158</v>
      </c>
      <c r="C373" s="189">
        <v>4</v>
      </c>
    </row>
    <row r="374" spans="1:3" ht="31" x14ac:dyDescent="0.35">
      <c r="A374" s="188" t="s">
        <v>1159</v>
      </c>
      <c r="B374" s="188" t="s">
        <v>1160</v>
      </c>
      <c r="C374" s="189">
        <v>4</v>
      </c>
    </row>
    <row r="375" spans="1:3" ht="15.5" x14ac:dyDescent="0.35">
      <c r="A375" s="188" t="s">
        <v>1161</v>
      </c>
      <c r="B375" s="188" t="s">
        <v>1162</v>
      </c>
      <c r="C375" s="189">
        <v>5</v>
      </c>
    </row>
    <row r="376" spans="1:3" ht="15.5" x14ac:dyDescent="0.35">
      <c r="A376" s="188" t="s">
        <v>1163</v>
      </c>
      <c r="B376" s="188" t="s">
        <v>1164</v>
      </c>
      <c r="C376" s="189">
        <v>5</v>
      </c>
    </row>
    <row r="377" spans="1:3" ht="15.5" x14ac:dyDescent="0.35">
      <c r="A377" s="188" t="s">
        <v>1165</v>
      </c>
      <c r="B377" s="188" t="s">
        <v>1166</v>
      </c>
      <c r="C377" s="189">
        <v>5</v>
      </c>
    </row>
    <row r="378" spans="1:3" ht="15.5" x14ac:dyDescent="0.35">
      <c r="A378" s="188" t="s">
        <v>1167</v>
      </c>
      <c r="B378" s="188" t="s">
        <v>1168</v>
      </c>
      <c r="C378" s="189">
        <v>4</v>
      </c>
    </row>
    <row r="379" spans="1:3" ht="15.5" x14ac:dyDescent="0.35">
      <c r="A379" s="188" t="s">
        <v>1169</v>
      </c>
      <c r="B379" s="188" t="s">
        <v>1170</v>
      </c>
      <c r="C379" s="189">
        <v>6</v>
      </c>
    </row>
    <row r="380" spans="1:3" ht="15.5" x14ac:dyDescent="0.35">
      <c r="A380" s="188" t="s">
        <v>1171</v>
      </c>
      <c r="B380" s="188" t="s">
        <v>1172</v>
      </c>
      <c r="C380" s="189">
        <v>4</v>
      </c>
    </row>
    <row r="381" spans="1:3" ht="15.5" x14ac:dyDescent="0.35">
      <c r="A381" s="188" t="s">
        <v>1173</v>
      </c>
      <c r="B381" s="188" t="s">
        <v>474</v>
      </c>
      <c r="C381" s="189">
        <v>2</v>
      </c>
    </row>
    <row r="382" spans="1:3" ht="15.5" x14ac:dyDescent="0.35">
      <c r="A382" s="188" t="s">
        <v>1174</v>
      </c>
      <c r="B382" s="188" t="s">
        <v>1175</v>
      </c>
      <c r="C382" s="189">
        <v>4</v>
      </c>
    </row>
    <row r="383" spans="1:3" ht="15.5" x14ac:dyDescent="0.35">
      <c r="A383" s="188" t="s">
        <v>1176</v>
      </c>
      <c r="B383" s="188" t="s">
        <v>1177</v>
      </c>
      <c r="C383" s="189">
        <v>1</v>
      </c>
    </row>
    <row r="384" spans="1:3" ht="15.5" x14ac:dyDescent="0.35">
      <c r="A384" s="188" t="s">
        <v>1178</v>
      </c>
      <c r="B384" s="188" t="s">
        <v>1179</v>
      </c>
      <c r="C384" s="189">
        <v>4</v>
      </c>
    </row>
    <row r="385" spans="1:3" ht="15.5" x14ac:dyDescent="0.35">
      <c r="A385" s="188" t="s">
        <v>1180</v>
      </c>
      <c r="B385" s="188" t="s">
        <v>1181</v>
      </c>
      <c r="C385" s="189">
        <v>3</v>
      </c>
    </row>
    <row r="386" spans="1:3" ht="15.5" x14ac:dyDescent="0.35">
      <c r="A386" s="188" t="s">
        <v>1182</v>
      </c>
      <c r="B386" s="188" t="s">
        <v>1183</v>
      </c>
      <c r="C386" s="189">
        <v>5</v>
      </c>
    </row>
    <row r="387" spans="1:3" ht="15.5" x14ac:dyDescent="0.35">
      <c r="A387" s="188" t="s">
        <v>1184</v>
      </c>
      <c r="B387" s="188" t="s">
        <v>1185</v>
      </c>
      <c r="C387" s="189">
        <v>4</v>
      </c>
    </row>
    <row r="388" spans="1:3" ht="15.5" x14ac:dyDescent="0.35">
      <c r="A388" s="188" t="s">
        <v>251</v>
      </c>
      <c r="B388" s="188" t="s">
        <v>1186</v>
      </c>
      <c r="C388" s="189">
        <v>4</v>
      </c>
    </row>
    <row r="389" spans="1:3" ht="15.5" x14ac:dyDescent="0.35">
      <c r="A389" s="188" t="s">
        <v>1187</v>
      </c>
      <c r="B389" s="188" t="s">
        <v>1188</v>
      </c>
      <c r="C389" s="189">
        <v>5</v>
      </c>
    </row>
    <row r="390" spans="1:3" ht="15.5" x14ac:dyDescent="0.35">
      <c r="A390" s="188" t="s">
        <v>1189</v>
      </c>
      <c r="B390" s="188" t="s">
        <v>1190</v>
      </c>
      <c r="C390" s="189">
        <v>1</v>
      </c>
    </row>
    <row r="391" spans="1:3" ht="15.5" x14ac:dyDescent="0.35">
      <c r="A391" s="188" t="s">
        <v>1191</v>
      </c>
      <c r="B391" s="188" t="s">
        <v>1192</v>
      </c>
      <c r="C391" s="189">
        <v>1</v>
      </c>
    </row>
    <row r="392" spans="1:3" ht="15.5" x14ac:dyDescent="0.35">
      <c r="A392" s="188" t="s">
        <v>1193</v>
      </c>
      <c r="B392" s="188" t="s">
        <v>474</v>
      </c>
      <c r="C392" s="189">
        <v>2</v>
      </c>
    </row>
    <row r="393" spans="1:3" ht="15.5" x14ac:dyDescent="0.35">
      <c r="A393" s="188" t="s">
        <v>1194</v>
      </c>
      <c r="B393" s="188" t="s">
        <v>1195</v>
      </c>
      <c r="C393" s="189">
        <v>1</v>
      </c>
    </row>
    <row r="394" spans="1:3" ht="15.5" x14ac:dyDescent="0.35">
      <c r="A394" s="188" t="s">
        <v>1196</v>
      </c>
      <c r="B394" s="188" t="s">
        <v>1197</v>
      </c>
      <c r="C394" s="189">
        <v>1</v>
      </c>
    </row>
    <row r="395" spans="1:3" ht="15.5" x14ac:dyDescent="0.35">
      <c r="A395" s="188" t="s">
        <v>1198</v>
      </c>
      <c r="B395" s="188" t="s">
        <v>1199</v>
      </c>
      <c r="C395" s="189">
        <v>1</v>
      </c>
    </row>
    <row r="396" spans="1:3" ht="15.5" x14ac:dyDescent="0.35">
      <c r="A396" s="188" t="s">
        <v>1200</v>
      </c>
      <c r="B396" s="188" t="s">
        <v>1201</v>
      </c>
      <c r="C396" s="189">
        <v>1</v>
      </c>
    </row>
    <row r="397" spans="1:3" ht="15.5" x14ac:dyDescent="0.35">
      <c r="A397" s="188" t="s">
        <v>1202</v>
      </c>
      <c r="B397" s="188" t="s">
        <v>1203</v>
      </c>
      <c r="C397" s="189">
        <v>1</v>
      </c>
    </row>
    <row r="398" spans="1:3" ht="15.5" x14ac:dyDescent="0.35">
      <c r="A398" s="188" t="s">
        <v>1204</v>
      </c>
      <c r="B398" s="188" t="s">
        <v>1205</v>
      </c>
      <c r="C398" s="189">
        <v>1</v>
      </c>
    </row>
    <row r="399" spans="1:3" ht="15.5" x14ac:dyDescent="0.35">
      <c r="A399" s="188" t="s">
        <v>1206</v>
      </c>
      <c r="B399" s="188" t="s">
        <v>1207</v>
      </c>
      <c r="C399" s="189">
        <v>1</v>
      </c>
    </row>
    <row r="400" spans="1:3" ht="15.5" x14ac:dyDescent="0.35">
      <c r="A400" s="188" t="s">
        <v>1208</v>
      </c>
      <c r="B400" s="188" t="s">
        <v>1209</v>
      </c>
      <c r="C400" s="189">
        <v>1</v>
      </c>
    </row>
    <row r="401" spans="1:3" ht="15.5" x14ac:dyDescent="0.35">
      <c r="A401" s="188" t="s">
        <v>1210</v>
      </c>
      <c r="B401" s="188" t="s">
        <v>1211</v>
      </c>
      <c r="C401" s="189">
        <v>1</v>
      </c>
    </row>
    <row r="402" spans="1:3" ht="15.5" x14ac:dyDescent="0.35">
      <c r="A402" s="188" t="s">
        <v>1212</v>
      </c>
      <c r="B402" s="188" t="s">
        <v>1213</v>
      </c>
      <c r="C402" s="189">
        <v>1</v>
      </c>
    </row>
    <row r="403" spans="1:3" ht="15.5" x14ac:dyDescent="0.35">
      <c r="A403" s="188" t="s">
        <v>1214</v>
      </c>
      <c r="B403" s="188" t="s">
        <v>1215</v>
      </c>
      <c r="C403" s="189">
        <v>1</v>
      </c>
    </row>
    <row r="404" spans="1:3" ht="15.5" x14ac:dyDescent="0.35">
      <c r="A404" s="188" t="s">
        <v>1216</v>
      </c>
      <c r="B404" s="188" t="s">
        <v>1217</v>
      </c>
      <c r="C404" s="189">
        <v>1</v>
      </c>
    </row>
    <row r="405" spans="1:3" ht="15.5" x14ac:dyDescent="0.35">
      <c r="A405" s="188" t="s">
        <v>1218</v>
      </c>
      <c r="B405" s="188" t="s">
        <v>1219</v>
      </c>
      <c r="C405" s="189">
        <v>1</v>
      </c>
    </row>
    <row r="406" spans="1:3" ht="15.5" x14ac:dyDescent="0.35">
      <c r="A406" s="188" t="s">
        <v>1220</v>
      </c>
      <c r="B406" s="188" t="s">
        <v>1221</v>
      </c>
      <c r="C406" s="189">
        <v>1</v>
      </c>
    </row>
    <row r="407" spans="1:3" ht="15.5" x14ac:dyDescent="0.35">
      <c r="A407" s="188" t="s">
        <v>1222</v>
      </c>
      <c r="B407" s="188" t="s">
        <v>1223</v>
      </c>
      <c r="C407" s="189">
        <v>1</v>
      </c>
    </row>
    <row r="408" spans="1:3" ht="15.5" x14ac:dyDescent="0.35">
      <c r="A408" s="188" t="s">
        <v>1224</v>
      </c>
      <c r="B408" s="188" t="s">
        <v>1225</v>
      </c>
      <c r="C408" s="189">
        <v>1</v>
      </c>
    </row>
    <row r="409" spans="1:3" ht="15.5" x14ac:dyDescent="0.35">
      <c r="A409" s="188" t="s">
        <v>1226</v>
      </c>
      <c r="B409" s="188" t="s">
        <v>1227</v>
      </c>
      <c r="C409" s="189">
        <v>1</v>
      </c>
    </row>
    <row r="410" spans="1:3" ht="15.5" x14ac:dyDescent="0.35">
      <c r="A410" s="188" t="s">
        <v>1228</v>
      </c>
      <c r="B410" s="188" t="s">
        <v>1229</v>
      </c>
      <c r="C410" s="189">
        <v>1</v>
      </c>
    </row>
    <row r="411" spans="1:3" ht="15.5" x14ac:dyDescent="0.35">
      <c r="A411" s="188" t="s">
        <v>1230</v>
      </c>
      <c r="B411" s="188" t="s">
        <v>1231</v>
      </c>
      <c r="C411" s="189">
        <v>1</v>
      </c>
    </row>
    <row r="412" spans="1:3" ht="15.5" x14ac:dyDescent="0.35">
      <c r="A412" s="188" t="s">
        <v>1232</v>
      </c>
      <c r="B412" s="188" t="s">
        <v>1233</v>
      </c>
      <c r="C412" s="189">
        <v>1</v>
      </c>
    </row>
    <row r="413" spans="1:3" ht="15.5" x14ac:dyDescent="0.35">
      <c r="A413" s="188" t="s">
        <v>1234</v>
      </c>
      <c r="B413" s="188" t="s">
        <v>1235</v>
      </c>
      <c r="C413" s="189">
        <v>1</v>
      </c>
    </row>
    <row r="414" spans="1:3" ht="15.5" x14ac:dyDescent="0.35">
      <c r="A414" s="188" t="s">
        <v>1236</v>
      </c>
      <c r="B414" s="188" t="s">
        <v>1237</v>
      </c>
      <c r="C414" s="189">
        <v>1</v>
      </c>
    </row>
    <row r="415" spans="1:3" ht="15.5" x14ac:dyDescent="0.35">
      <c r="A415" s="188" t="s">
        <v>1238</v>
      </c>
      <c r="B415" s="188" t="s">
        <v>1239</v>
      </c>
      <c r="C415" s="189">
        <v>1</v>
      </c>
    </row>
    <row r="416" spans="1:3" ht="15.5" x14ac:dyDescent="0.35">
      <c r="A416" s="188" t="s">
        <v>1240</v>
      </c>
      <c r="B416" s="188" t="s">
        <v>1241</v>
      </c>
      <c r="C416" s="189">
        <v>1</v>
      </c>
    </row>
    <row r="417" spans="1:3" ht="15.5" x14ac:dyDescent="0.35">
      <c r="A417" s="188" t="s">
        <v>1242</v>
      </c>
      <c r="B417" s="188" t="s">
        <v>1243</v>
      </c>
      <c r="C417" s="189">
        <v>1</v>
      </c>
    </row>
    <row r="418" spans="1:3" ht="15.5" x14ac:dyDescent="0.35">
      <c r="A418" s="188" t="s">
        <v>1244</v>
      </c>
      <c r="B418" s="188" t="s">
        <v>1245</v>
      </c>
      <c r="C418" s="189">
        <v>1</v>
      </c>
    </row>
    <row r="419" spans="1:3" ht="15.5" x14ac:dyDescent="0.35">
      <c r="A419" s="188" t="s">
        <v>1246</v>
      </c>
      <c r="B419" s="188" t="s">
        <v>1247</v>
      </c>
      <c r="C419" s="189">
        <v>1</v>
      </c>
    </row>
    <row r="420" spans="1:3" ht="15.5" x14ac:dyDescent="0.35">
      <c r="A420" s="188" t="s">
        <v>1248</v>
      </c>
      <c r="B420" s="188" t="s">
        <v>1249</v>
      </c>
      <c r="C420" s="189">
        <v>1</v>
      </c>
    </row>
    <row r="421" spans="1:3" ht="15.5" x14ac:dyDescent="0.35">
      <c r="A421" s="188" t="s">
        <v>1250</v>
      </c>
      <c r="B421" s="188" t="s">
        <v>1251</v>
      </c>
      <c r="C421" s="189">
        <v>1</v>
      </c>
    </row>
    <row r="422" spans="1:3" ht="15.5" x14ac:dyDescent="0.35">
      <c r="A422" s="188" t="s">
        <v>1252</v>
      </c>
      <c r="B422" s="188" t="s">
        <v>1253</v>
      </c>
      <c r="C422" s="189">
        <v>1</v>
      </c>
    </row>
    <row r="423" spans="1:3" ht="15.5" x14ac:dyDescent="0.35">
      <c r="A423" s="188" t="s">
        <v>1254</v>
      </c>
      <c r="B423" s="188" t="s">
        <v>1255</v>
      </c>
      <c r="C423" s="189">
        <v>1</v>
      </c>
    </row>
    <row r="424" spans="1:3" ht="15.5" x14ac:dyDescent="0.35">
      <c r="A424" s="188" t="s">
        <v>1256</v>
      </c>
      <c r="B424" s="188" t="s">
        <v>1257</v>
      </c>
      <c r="C424" s="189">
        <v>1</v>
      </c>
    </row>
    <row r="425" spans="1:3" ht="15.5" x14ac:dyDescent="0.35">
      <c r="A425" s="188" t="s">
        <v>1258</v>
      </c>
      <c r="B425" s="188" t="s">
        <v>1259</v>
      </c>
      <c r="C425" s="189">
        <v>1</v>
      </c>
    </row>
    <row r="426" spans="1:3" ht="15.5" x14ac:dyDescent="0.35">
      <c r="A426" s="188" t="s">
        <v>1260</v>
      </c>
      <c r="B426" s="188" t="s">
        <v>1261</v>
      </c>
      <c r="C426" s="189">
        <v>1</v>
      </c>
    </row>
    <row r="427" spans="1:3" ht="15.5" x14ac:dyDescent="0.35">
      <c r="A427" s="188" t="s">
        <v>1262</v>
      </c>
      <c r="B427" s="188" t="s">
        <v>1263</v>
      </c>
      <c r="C427" s="189">
        <v>1</v>
      </c>
    </row>
    <row r="428" spans="1:3" ht="15.5" x14ac:dyDescent="0.35">
      <c r="A428" s="188" t="s">
        <v>1264</v>
      </c>
      <c r="B428" s="188" t="s">
        <v>1265</v>
      </c>
      <c r="C428" s="189">
        <v>1</v>
      </c>
    </row>
    <row r="429" spans="1:3" ht="15.5" x14ac:dyDescent="0.35">
      <c r="A429" s="188" t="s">
        <v>1266</v>
      </c>
      <c r="B429" s="188" t="s">
        <v>1253</v>
      </c>
      <c r="C429" s="189">
        <v>1</v>
      </c>
    </row>
    <row r="430" spans="1:3" ht="15.5" x14ac:dyDescent="0.35">
      <c r="A430" s="188" t="s">
        <v>1267</v>
      </c>
      <c r="B430" s="188" t="s">
        <v>1268</v>
      </c>
      <c r="C430" s="189">
        <v>1</v>
      </c>
    </row>
    <row r="431" spans="1:3" ht="15.5" x14ac:dyDescent="0.35">
      <c r="A431" s="188" t="s">
        <v>1269</v>
      </c>
      <c r="B431" s="188" t="s">
        <v>1270</v>
      </c>
      <c r="C431" s="189">
        <v>1</v>
      </c>
    </row>
    <row r="432" spans="1:3" ht="15.5" x14ac:dyDescent="0.35">
      <c r="A432" s="188" t="s">
        <v>1271</v>
      </c>
      <c r="B432" s="188" t="s">
        <v>1272</v>
      </c>
      <c r="C432" s="189">
        <v>1</v>
      </c>
    </row>
    <row r="433" spans="1:3" ht="15.5" x14ac:dyDescent="0.35">
      <c r="A433" s="188" t="s">
        <v>1273</v>
      </c>
      <c r="B433" s="188" t="s">
        <v>1274</v>
      </c>
      <c r="C433" s="189">
        <v>1</v>
      </c>
    </row>
    <row r="434" spans="1:3" ht="15.5" x14ac:dyDescent="0.35">
      <c r="A434" s="188" t="s">
        <v>1275</v>
      </c>
      <c r="B434" s="188" t="s">
        <v>1276</v>
      </c>
      <c r="C434" s="189">
        <v>1</v>
      </c>
    </row>
    <row r="435" spans="1:3" ht="15.5" x14ac:dyDescent="0.35">
      <c r="A435" s="188" t="s">
        <v>1277</v>
      </c>
      <c r="B435" s="188" t="s">
        <v>1278</v>
      </c>
      <c r="C435" s="189">
        <v>1</v>
      </c>
    </row>
    <row r="436" spans="1:3" ht="15.5" x14ac:dyDescent="0.35">
      <c r="A436" s="188" t="s">
        <v>1279</v>
      </c>
      <c r="B436" s="188" t="s">
        <v>1280</v>
      </c>
      <c r="C436" s="189">
        <v>1</v>
      </c>
    </row>
    <row r="437" spans="1:3" ht="15.5" x14ac:dyDescent="0.35">
      <c r="A437" s="188" t="s">
        <v>1281</v>
      </c>
      <c r="B437" s="188" t="s">
        <v>1282</v>
      </c>
      <c r="C437" s="189">
        <v>1</v>
      </c>
    </row>
    <row r="438" spans="1:3" ht="15.5" x14ac:dyDescent="0.35">
      <c r="A438" s="188" t="s">
        <v>1283</v>
      </c>
      <c r="B438" s="188" t="s">
        <v>1284</v>
      </c>
      <c r="C438" s="189">
        <v>1</v>
      </c>
    </row>
    <row r="439" spans="1:3" ht="15.5" x14ac:dyDescent="0.35">
      <c r="A439" s="188" t="s">
        <v>1285</v>
      </c>
      <c r="B439" s="188" t="s">
        <v>1286</v>
      </c>
      <c r="C439" s="189">
        <v>1</v>
      </c>
    </row>
    <row r="440" spans="1:3" ht="15.5" x14ac:dyDescent="0.35">
      <c r="A440" s="188" t="s">
        <v>1287</v>
      </c>
      <c r="B440" s="188" t="s">
        <v>1288</v>
      </c>
      <c r="C440" s="189">
        <v>1</v>
      </c>
    </row>
    <row r="441" spans="1:3" ht="15.5" x14ac:dyDescent="0.35">
      <c r="A441" s="188" t="s">
        <v>1289</v>
      </c>
      <c r="B441" s="188" t="s">
        <v>1290</v>
      </c>
      <c r="C441" s="189">
        <v>1</v>
      </c>
    </row>
    <row r="442" spans="1:3" ht="15.5" x14ac:dyDescent="0.35">
      <c r="A442" s="188" t="s">
        <v>1291</v>
      </c>
      <c r="B442" s="188" t="s">
        <v>1292</v>
      </c>
      <c r="C442" s="189">
        <v>1</v>
      </c>
    </row>
    <row r="443" spans="1:3" ht="15.5" x14ac:dyDescent="0.35">
      <c r="A443" s="188" t="s">
        <v>1293</v>
      </c>
      <c r="B443" s="188" t="s">
        <v>1294</v>
      </c>
      <c r="C443" s="189">
        <v>1</v>
      </c>
    </row>
    <row r="444" spans="1:3" ht="15.5" x14ac:dyDescent="0.35">
      <c r="A444" s="188" t="s">
        <v>1295</v>
      </c>
      <c r="B444" s="188" t="s">
        <v>1296</v>
      </c>
      <c r="C444" s="189">
        <v>1</v>
      </c>
    </row>
    <row r="445" spans="1:3" ht="15.5" x14ac:dyDescent="0.35">
      <c r="A445" s="188" t="s">
        <v>1297</v>
      </c>
      <c r="B445" s="188" t="s">
        <v>1298</v>
      </c>
      <c r="C445" s="189">
        <v>1</v>
      </c>
    </row>
    <row r="446" spans="1:3" ht="15.5" x14ac:dyDescent="0.35">
      <c r="A446" s="188" t="s">
        <v>1299</v>
      </c>
      <c r="B446" s="188" t="s">
        <v>1300</v>
      </c>
      <c r="C446" s="189">
        <v>1</v>
      </c>
    </row>
    <row r="447" spans="1:3" ht="15.5" x14ac:dyDescent="0.35">
      <c r="A447" s="188" t="s">
        <v>1301</v>
      </c>
      <c r="B447" s="188" t="s">
        <v>1302</v>
      </c>
      <c r="C447" s="189">
        <v>1</v>
      </c>
    </row>
    <row r="448" spans="1:3" ht="15.5" x14ac:dyDescent="0.35">
      <c r="A448" s="188" t="s">
        <v>1303</v>
      </c>
      <c r="B448" s="188" t="s">
        <v>1304</v>
      </c>
      <c r="C448" s="189">
        <v>1</v>
      </c>
    </row>
    <row r="449" spans="1:3" ht="15.5" x14ac:dyDescent="0.35">
      <c r="A449" s="188" t="s">
        <v>1305</v>
      </c>
      <c r="B449" s="188" t="s">
        <v>1306</v>
      </c>
      <c r="C449" s="189">
        <v>1</v>
      </c>
    </row>
    <row r="450" spans="1:3" ht="15.5" x14ac:dyDescent="0.35">
      <c r="A450" s="188" t="s">
        <v>1307</v>
      </c>
      <c r="B450" s="188" t="s">
        <v>1308</v>
      </c>
      <c r="C450" s="189">
        <v>1</v>
      </c>
    </row>
    <row r="451" spans="1:3" ht="15.5" x14ac:dyDescent="0.35">
      <c r="A451" s="188" t="s">
        <v>1309</v>
      </c>
      <c r="B451" s="188" t="s">
        <v>1310</v>
      </c>
      <c r="C451" s="189">
        <v>1</v>
      </c>
    </row>
    <row r="452" spans="1:3" ht="15.5" x14ac:dyDescent="0.35">
      <c r="A452" s="188" t="s">
        <v>1311</v>
      </c>
      <c r="B452" s="188" t="s">
        <v>1312</v>
      </c>
      <c r="C452" s="189">
        <v>1</v>
      </c>
    </row>
    <row r="453" spans="1:3" ht="15.5" x14ac:dyDescent="0.35">
      <c r="A453" s="188" t="s">
        <v>1313</v>
      </c>
      <c r="B453" s="188" t="s">
        <v>1314</v>
      </c>
      <c r="C453" s="189">
        <v>1</v>
      </c>
    </row>
    <row r="454" spans="1:3" ht="15.5" x14ac:dyDescent="0.35">
      <c r="A454" s="188" t="s">
        <v>1315</v>
      </c>
      <c r="B454" s="188" t="s">
        <v>1316</v>
      </c>
      <c r="C454" s="189">
        <v>1</v>
      </c>
    </row>
    <row r="455" spans="1:3" ht="15.5" x14ac:dyDescent="0.35">
      <c r="A455" s="188" t="s">
        <v>1317</v>
      </c>
      <c r="B455" s="188" t="s">
        <v>1318</v>
      </c>
      <c r="C455" s="189">
        <v>1</v>
      </c>
    </row>
    <row r="456" spans="1:3" ht="15.5" x14ac:dyDescent="0.35">
      <c r="A456" s="188" t="s">
        <v>1319</v>
      </c>
      <c r="B456" s="188" t="s">
        <v>1320</v>
      </c>
      <c r="C456" s="189">
        <v>1</v>
      </c>
    </row>
    <row r="457" spans="1:3" ht="15.5" x14ac:dyDescent="0.35">
      <c r="A457" s="188" t="s">
        <v>1321</v>
      </c>
      <c r="B457" s="188" t="s">
        <v>1322</v>
      </c>
      <c r="C457" s="189">
        <v>1</v>
      </c>
    </row>
    <row r="458" spans="1:3" ht="15.5" x14ac:dyDescent="0.35">
      <c r="A458" s="188" t="s">
        <v>1323</v>
      </c>
      <c r="B458" s="188" t="s">
        <v>1324</v>
      </c>
      <c r="C458" s="189">
        <v>1</v>
      </c>
    </row>
    <row r="459" spans="1:3" ht="15.5" x14ac:dyDescent="0.35">
      <c r="A459" s="188" t="s">
        <v>1325</v>
      </c>
      <c r="B459" s="188" t="s">
        <v>1326</v>
      </c>
      <c r="C459" s="189">
        <v>1</v>
      </c>
    </row>
    <row r="460" spans="1:3" ht="15.5" x14ac:dyDescent="0.35">
      <c r="A460" s="188" t="s">
        <v>1327</v>
      </c>
      <c r="B460" s="188" t="s">
        <v>1328</v>
      </c>
      <c r="C460" s="189">
        <v>1</v>
      </c>
    </row>
    <row r="461" spans="1:3" ht="15.5" x14ac:dyDescent="0.35">
      <c r="A461" s="188" t="s">
        <v>1329</v>
      </c>
      <c r="B461" s="188" t="s">
        <v>1330</v>
      </c>
      <c r="C461" s="189">
        <v>1</v>
      </c>
    </row>
    <row r="462" spans="1:3" ht="15.5" x14ac:dyDescent="0.35">
      <c r="A462" s="188" t="s">
        <v>1331</v>
      </c>
      <c r="B462" s="188" t="s">
        <v>1332</v>
      </c>
      <c r="C462" s="189">
        <v>1</v>
      </c>
    </row>
    <row r="463" spans="1:3" ht="15.5" x14ac:dyDescent="0.35">
      <c r="A463" s="188" t="s">
        <v>1333</v>
      </c>
      <c r="B463" s="188" t="s">
        <v>1334</v>
      </c>
      <c r="C463" s="189">
        <v>1</v>
      </c>
    </row>
    <row r="464" spans="1:3" ht="15.5" x14ac:dyDescent="0.35">
      <c r="A464" s="188" t="s">
        <v>1335</v>
      </c>
      <c r="B464" s="188" t="s">
        <v>1336</v>
      </c>
      <c r="C464" s="189">
        <v>1</v>
      </c>
    </row>
    <row r="465" spans="1:3" ht="15.5" x14ac:dyDescent="0.35">
      <c r="A465" s="188" t="s">
        <v>1337</v>
      </c>
      <c r="B465" s="188" t="s">
        <v>1338</v>
      </c>
      <c r="C465" s="189">
        <v>1</v>
      </c>
    </row>
    <row r="466" spans="1:3" ht="15.5" x14ac:dyDescent="0.35">
      <c r="A466" s="188" t="s">
        <v>1339</v>
      </c>
      <c r="B466" s="188" t="s">
        <v>1340</v>
      </c>
      <c r="C466" s="189">
        <v>1</v>
      </c>
    </row>
    <row r="467" spans="1:3" ht="15.5" x14ac:dyDescent="0.35">
      <c r="A467" s="188" t="s">
        <v>1341</v>
      </c>
      <c r="B467" s="188" t="s">
        <v>1342</v>
      </c>
      <c r="C467" s="189">
        <v>1</v>
      </c>
    </row>
    <row r="468" spans="1:3" ht="15.5" x14ac:dyDescent="0.35">
      <c r="A468" s="188" t="s">
        <v>1343</v>
      </c>
      <c r="B468" s="188" t="s">
        <v>1344</v>
      </c>
      <c r="C468" s="189">
        <v>1</v>
      </c>
    </row>
    <row r="469" spans="1:3" ht="15.5" x14ac:dyDescent="0.35">
      <c r="A469" s="188" t="s">
        <v>1345</v>
      </c>
      <c r="B469" s="188" t="s">
        <v>1346</v>
      </c>
      <c r="C469" s="189">
        <v>1</v>
      </c>
    </row>
    <row r="470" spans="1:3" ht="15.5" x14ac:dyDescent="0.35">
      <c r="A470" s="188" t="s">
        <v>1347</v>
      </c>
      <c r="B470" s="188" t="s">
        <v>1348</v>
      </c>
      <c r="C470" s="189">
        <v>1</v>
      </c>
    </row>
    <row r="471" spans="1:3" ht="15.5" x14ac:dyDescent="0.35">
      <c r="A471" s="188" t="s">
        <v>1349</v>
      </c>
      <c r="B471" s="188" t="s">
        <v>1350</v>
      </c>
      <c r="C471" s="189">
        <v>1</v>
      </c>
    </row>
    <row r="472" spans="1:3" ht="15.5" x14ac:dyDescent="0.35">
      <c r="A472" s="188" t="s">
        <v>1351</v>
      </c>
      <c r="B472" s="188" t="s">
        <v>1352</v>
      </c>
      <c r="C472" s="189">
        <v>1</v>
      </c>
    </row>
    <row r="473" spans="1:3" ht="15.5" x14ac:dyDescent="0.35">
      <c r="A473" s="188" t="s">
        <v>1353</v>
      </c>
      <c r="B473" s="188" t="s">
        <v>1354</v>
      </c>
      <c r="C473" s="189">
        <v>1</v>
      </c>
    </row>
    <row r="474" spans="1:3" ht="15.5" x14ac:dyDescent="0.35">
      <c r="A474" s="188" t="s">
        <v>1355</v>
      </c>
      <c r="B474" s="188" t="s">
        <v>1356</v>
      </c>
      <c r="C474" s="189">
        <v>1</v>
      </c>
    </row>
    <row r="475" spans="1:3" ht="15.5" x14ac:dyDescent="0.35">
      <c r="A475" s="188" t="s">
        <v>1357</v>
      </c>
      <c r="B475" s="188" t="s">
        <v>1358</v>
      </c>
      <c r="C475" s="189">
        <v>5</v>
      </c>
    </row>
    <row r="476" spans="1:3" ht="15.5" x14ac:dyDescent="0.35">
      <c r="A476" s="188" t="s">
        <v>1359</v>
      </c>
      <c r="B476" s="188" t="s">
        <v>1360</v>
      </c>
      <c r="C476" s="189">
        <v>4</v>
      </c>
    </row>
    <row r="477" spans="1:3" ht="15.5" x14ac:dyDescent="0.35">
      <c r="A477" s="188" t="s">
        <v>1361</v>
      </c>
      <c r="B477" s="188" t="s">
        <v>1362</v>
      </c>
      <c r="C477" s="189">
        <v>1</v>
      </c>
    </row>
    <row r="478" spans="1:3" ht="15.5" x14ac:dyDescent="0.35">
      <c r="A478" s="188" t="s">
        <v>1363</v>
      </c>
      <c r="B478" s="188" t="s">
        <v>1364</v>
      </c>
      <c r="C478" s="189">
        <v>1</v>
      </c>
    </row>
    <row r="479" spans="1:3" ht="15.5" x14ac:dyDescent="0.35">
      <c r="A479" s="188" t="s">
        <v>1365</v>
      </c>
      <c r="B479" s="188" t="s">
        <v>1366</v>
      </c>
      <c r="C479" s="189">
        <v>1</v>
      </c>
    </row>
    <row r="480" spans="1:3" ht="15.5" x14ac:dyDescent="0.35">
      <c r="A480" s="188" t="s">
        <v>1367</v>
      </c>
      <c r="B480" s="188" t="s">
        <v>1368</v>
      </c>
      <c r="C480" s="189">
        <v>1</v>
      </c>
    </row>
    <row r="481" spans="1:3" ht="15.5" x14ac:dyDescent="0.35">
      <c r="A481" s="188" t="s">
        <v>1369</v>
      </c>
      <c r="B481" s="188" t="s">
        <v>1370</v>
      </c>
      <c r="C481" s="189">
        <v>1</v>
      </c>
    </row>
    <row r="482" spans="1:3" ht="15.5" x14ac:dyDescent="0.35">
      <c r="A482" s="188" t="s">
        <v>1371</v>
      </c>
      <c r="B482" s="188" t="s">
        <v>1372</v>
      </c>
      <c r="C482" s="189">
        <v>1</v>
      </c>
    </row>
    <row r="483" spans="1:3" ht="15.5" x14ac:dyDescent="0.35">
      <c r="A483" s="188" t="s">
        <v>1373</v>
      </c>
      <c r="B483" s="188" t="s">
        <v>1374</v>
      </c>
      <c r="C483" s="189">
        <v>1</v>
      </c>
    </row>
    <row r="484" spans="1:3" ht="15.5" x14ac:dyDescent="0.35">
      <c r="A484" s="188" t="s">
        <v>1375</v>
      </c>
      <c r="B484" s="188" t="s">
        <v>1376</v>
      </c>
      <c r="C484" s="189">
        <v>1</v>
      </c>
    </row>
    <row r="485" spans="1:3" ht="15.5" x14ac:dyDescent="0.35">
      <c r="A485" s="188" t="s">
        <v>1377</v>
      </c>
      <c r="B485" s="188" t="s">
        <v>1378</v>
      </c>
      <c r="C485" s="189">
        <v>1</v>
      </c>
    </row>
    <row r="486" spans="1:3" ht="15.5" x14ac:dyDescent="0.35">
      <c r="A486" s="188" t="s">
        <v>1379</v>
      </c>
      <c r="B486" s="188" t="s">
        <v>1380</v>
      </c>
      <c r="C486" s="189">
        <v>1</v>
      </c>
    </row>
    <row r="487" spans="1:3" ht="15.5" x14ac:dyDescent="0.35">
      <c r="A487" s="188" t="s">
        <v>1381</v>
      </c>
      <c r="B487" s="188" t="s">
        <v>1382</v>
      </c>
      <c r="C487" s="189">
        <v>1</v>
      </c>
    </row>
    <row r="488" spans="1:3" ht="15.5" x14ac:dyDescent="0.35">
      <c r="A488" s="188" t="s">
        <v>1383</v>
      </c>
      <c r="B488" s="188" t="s">
        <v>1384</v>
      </c>
      <c r="C488" s="189">
        <v>1</v>
      </c>
    </row>
    <row r="489" spans="1:3" ht="15.5" x14ac:dyDescent="0.35">
      <c r="A489" s="188" t="s">
        <v>1385</v>
      </c>
      <c r="B489" s="188" t="s">
        <v>1386</v>
      </c>
      <c r="C489" s="189">
        <v>1</v>
      </c>
    </row>
    <row r="490" spans="1:3" ht="15.5" x14ac:dyDescent="0.35">
      <c r="A490" s="188" t="s">
        <v>1387</v>
      </c>
      <c r="B490" s="188" t="s">
        <v>1388</v>
      </c>
      <c r="C490" s="189">
        <v>8</v>
      </c>
    </row>
    <row r="491" spans="1:3" ht="15.5" x14ac:dyDescent="0.35">
      <c r="A491" s="188" t="s">
        <v>1389</v>
      </c>
      <c r="B491" s="188" t="s">
        <v>1390</v>
      </c>
      <c r="C491" s="189">
        <v>1</v>
      </c>
    </row>
    <row r="492" spans="1:3" ht="15.5" x14ac:dyDescent="0.35">
      <c r="A492" s="188" t="s">
        <v>1391</v>
      </c>
      <c r="B492" s="188" t="s">
        <v>1392</v>
      </c>
      <c r="C492" s="189">
        <v>1</v>
      </c>
    </row>
    <row r="493" spans="1:3" ht="15.5" x14ac:dyDescent="0.35">
      <c r="A493" s="188" t="s">
        <v>1393</v>
      </c>
      <c r="B493" s="188" t="s">
        <v>1394</v>
      </c>
      <c r="C493" s="189">
        <v>1</v>
      </c>
    </row>
    <row r="494" spans="1:3" ht="15.5" x14ac:dyDescent="0.35">
      <c r="A494" s="188" t="s">
        <v>1395</v>
      </c>
      <c r="B494" s="188" t="s">
        <v>1396</v>
      </c>
      <c r="C494" s="189">
        <v>1</v>
      </c>
    </row>
    <row r="495" spans="1:3" ht="15.5" x14ac:dyDescent="0.35">
      <c r="A495" s="188" t="s">
        <v>1397</v>
      </c>
      <c r="B495" s="188" t="s">
        <v>1398</v>
      </c>
      <c r="C495" s="189">
        <v>1</v>
      </c>
    </row>
    <row r="496" spans="1:3" ht="15.5" x14ac:dyDescent="0.35">
      <c r="A496" s="188" t="s">
        <v>1399</v>
      </c>
      <c r="B496" s="188" t="s">
        <v>1400</v>
      </c>
      <c r="C496" s="189">
        <v>1</v>
      </c>
    </row>
    <row r="497" spans="1:3" ht="15.5" x14ac:dyDescent="0.35">
      <c r="A497" s="188" t="s">
        <v>1401</v>
      </c>
      <c r="B497" s="188" t="s">
        <v>1402</v>
      </c>
      <c r="C497" s="189">
        <v>1</v>
      </c>
    </row>
    <row r="498" spans="1:3" ht="15.5" x14ac:dyDescent="0.35">
      <c r="A498" s="188" t="s">
        <v>1403</v>
      </c>
      <c r="B498" s="188" t="s">
        <v>1404</v>
      </c>
      <c r="C498" s="189">
        <v>1</v>
      </c>
    </row>
    <row r="499" spans="1:3" ht="15.5" x14ac:dyDescent="0.35">
      <c r="A499" s="188" t="s">
        <v>1405</v>
      </c>
      <c r="B499" s="188" t="s">
        <v>1406</v>
      </c>
      <c r="C499" s="189">
        <v>1</v>
      </c>
    </row>
    <row r="500" spans="1:3" ht="15.5" x14ac:dyDescent="0.35">
      <c r="A500" s="188" t="s">
        <v>1407</v>
      </c>
      <c r="B500" s="188" t="s">
        <v>1408</v>
      </c>
      <c r="C500" s="189">
        <v>1</v>
      </c>
    </row>
    <row r="501" spans="1:3" ht="15.5" x14ac:dyDescent="0.35">
      <c r="A501" s="188" t="s">
        <v>1409</v>
      </c>
      <c r="B501" s="188" t="s">
        <v>1410</v>
      </c>
      <c r="C501" s="189">
        <v>1</v>
      </c>
    </row>
    <row r="502" spans="1:3" ht="15.5" x14ac:dyDescent="0.35">
      <c r="A502" s="188" t="s">
        <v>1411</v>
      </c>
      <c r="B502" s="188" t="s">
        <v>1412</v>
      </c>
      <c r="C502" s="189">
        <v>1</v>
      </c>
    </row>
    <row r="503" spans="1:3" ht="15.5" x14ac:dyDescent="0.35">
      <c r="A503" s="188" t="s">
        <v>1413</v>
      </c>
      <c r="B503" s="188" t="s">
        <v>1414</v>
      </c>
      <c r="C503" s="189">
        <v>1</v>
      </c>
    </row>
    <row r="504" spans="1:3" ht="15.5" x14ac:dyDescent="0.35">
      <c r="A504" s="188" t="s">
        <v>1415</v>
      </c>
      <c r="B504" s="188" t="s">
        <v>1416</v>
      </c>
      <c r="C504" s="189">
        <v>1</v>
      </c>
    </row>
    <row r="505" spans="1:3" ht="15.5" x14ac:dyDescent="0.35">
      <c r="A505" s="188" t="s">
        <v>1417</v>
      </c>
      <c r="B505" s="188" t="s">
        <v>1418</v>
      </c>
      <c r="C505" s="189">
        <v>1</v>
      </c>
    </row>
    <row r="506" spans="1:3" ht="15.5" x14ac:dyDescent="0.35">
      <c r="A506" s="188" t="s">
        <v>1419</v>
      </c>
      <c r="B506" s="188" t="s">
        <v>1420</v>
      </c>
      <c r="C506" s="189">
        <v>1</v>
      </c>
    </row>
    <row r="507" spans="1:3" ht="15.5" x14ac:dyDescent="0.35">
      <c r="A507" s="188" t="s">
        <v>1421</v>
      </c>
      <c r="B507" s="188" t="s">
        <v>1422</v>
      </c>
      <c r="C507" s="189">
        <v>1</v>
      </c>
    </row>
    <row r="508" spans="1:3" ht="15.5" x14ac:dyDescent="0.35">
      <c r="A508" s="188" t="s">
        <v>1423</v>
      </c>
      <c r="B508" s="188" t="s">
        <v>1424</v>
      </c>
      <c r="C508" s="189">
        <v>1</v>
      </c>
    </row>
    <row r="509" spans="1:3" ht="15.5" x14ac:dyDescent="0.35">
      <c r="A509" s="188" t="s">
        <v>1425</v>
      </c>
      <c r="B509" s="188" t="s">
        <v>1426</v>
      </c>
      <c r="C509" s="189">
        <v>1</v>
      </c>
    </row>
    <row r="510" spans="1:3" ht="15.5" x14ac:dyDescent="0.35">
      <c r="A510" s="188" t="s">
        <v>1427</v>
      </c>
      <c r="B510" s="188" t="s">
        <v>1428</v>
      </c>
      <c r="C510" s="189">
        <v>1</v>
      </c>
    </row>
    <row r="511" spans="1:3" ht="15.5" x14ac:dyDescent="0.35">
      <c r="A511" s="188" t="s">
        <v>1429</v>
      </c>
      <c r="B511" s="188" t="s">
        <v>1430</v>
      </c>
      <c r="C511" s="189">
        <v>1</v>
      </c>
    </row>
    <row r="512" spans="1:3" ht="15.5" x14ac:dyDescent="0.35">
      <c r="A512" s="188" t="s">
        <v>1431</v>
      </c>
      <c r="B512" s="188" t="s">
        <v>1432</v>
      </c>
      <c r="C512" s="189">
        <v>1</v>
      </c>
    </row>
    <row r="513" spans="1:3" ht="15.5" x14ac:dyDescent="0.35">
      <c r="A513" s="188" t="s">
        <v>1433</v>
      </c>
      <c r="B513" s="188" t="s">
        <v>1434</v>
      </c>
      <c r="C513" s="189">
        <v>1</v>
      </c>
    </row>
    <row r="514" spans="1:3" ht="15.5" x14ac:dyDescent="0.35">
      <c r="A514" s="188" t="s">
        <v>1435</v>
      </c>
      <c r="B514" s="188" t="s">
        <v>1436</v>
      </c>
      <c r="C514" s="189">
        <v>1</v>
      </c>
    </row>
    <row r="515" spans="1:3" ht="15.5" x14ac:dyDescent="0.35">
      <c r="A515" s="188" t="s">
        <v>1437</v>
      </c>
      <c r="B515" s="188" t="s">
        <v>1438</v>
      </c>
      <c r="C515" s="189">
        <v>1</v>
      </c>
    </row>
    <row r="516" spans="1:3" ht="15.5" x14ac:dyDescent="0.35">
      <c r="A516" s="188" t="s">
        <v>1439</v>
      </c>
      <c r="B516" s="188" t="s">
        <v>1440</v>
      </c>
      <c r="C516" s="189">
        <v>1</v>
      </c>
    </row>
    <row r="517" spans="1:3" ht="15.5" x14ac:dyDescent="0.35">
      <c r="A517" s="188" t="s">
        <v>1441</v>
      </c>
      <c r="B517" s="188" t="s">
        <v>1442</v>
      </c>
      <c r="C517" s="189">
        <v>1</v>
      </c>
    </row>
    <row r="518" spans="1:3" ht="15.5" x14ac:dyDescent="0.35">
      <c r="A518" s="188" t="s">
        <v>1443</v>
      </c>
      <c r="B518" s="188" t="s">
        <v>1444</v>
      </c>
      <c r="C518" s="189">
        <v>1</v>
      </c>
    </row>
    <row r="519" spans="1:3" ht="15.5" x14ac:dyDescent="0.35">
      <c r="A519" s="188" t="s">
        <v>1445</v>
      </c>
      <c r="B519" s="188" t="s">
        <v>1446</v>
      </c>
      <c r="C519" s="189">
        <v>1</v>
      </c>
    </row>
    <row r="520" spans="1:3" ht="15.5" x14ac:dyDescent="0.35">
      <c r="A520" s="188" t="s">
        <v>1447</v>
      </c>
      <c r="B520" s="188" t="s">
        <v>1448</v>
      </c>
      <c r="C520" s="189">
        <v>1</v>
      </c>
    </row>
    <row r="521" spans="1:3" ht="15.5" x14ac:dyDescent="0.35">
      <c r="A521" s="188" t="s">
        <v>1449</v>
      </c>
      <c r="B521" s="188" t="s">
        <v>1450</v>
      </c>
      <c r="C521" s="189">
        <v>1</v>
      </c>
    </row>
    <row r="522" spans="1:3" ht="15.5" x14ac:dyDescent="0.35">
      <c r="A522" s="188" t="s">
        <v>1451</v>
      </c>
      <c r="B522" s="188" t="s">
        <v>1452</v>
      </c>
      <c r="C522" s="189">
        <v>1</v>
      </c>
    </row>
    <row r="523" spans="1:3" ht="15.5" x14ac:dyDescent="0.35">
      <c r="A523" s="188" t="s">
        <v>1453</v>
      </c>
      <c r="B523" s="188" t="s">
        <v>1454</v>
      </c>
      <c r="C523" s="189">
        <v>1</v>
      </c>
    </row>
    <row r="524" spans="1:3" ht="15.5" x14ac:dyDescent="0.35">
      <c r="A524" s="188" t="s">
        <v>1455</v>
      </c>
      <c r="B524" s="188" t="s">
        <v>1456</v>
      </c>
      <c r="C524" s="189">
        <v>1</v>
      </c>
    </row>
    <row r="525" spans="1:3" ht="15.5" x14ac:dyDescent="0.35">
      <c r="A525" s="188" t="s">
        <v>1457</v>
      </c>
      <c r="B525" s="188" t="s">
        <v>1458</v>
      </c>
      <c r="C525" s="189">
        <v>1</v>
      </c>
    </row>
    <row r="526" spans="1:3" ht="15.5" x14ac:dyDescent="0.35">
      <c r="A526" s="188" t="s">
        <v>1459</v>
      </c>
      <c r="B526" s="188" t="s">
        <v>1460</v>
      </c>
      <c r="C526" s="189">
        <v>1</v>
      </c>
    </row>
    <row r="527" spans="1:3" ht="15.5" x14ac:dyDescent="0.35">
      <c r="A527" s="188" t="s">
        <v>1461</v>
      </c>
      <c r="B527" s="188" t="s">
        <v>1462</v>
      </c>
      <c r="C527" s="189">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23D2EE-664F-42B8-9BA3-AF7911B3A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E70E49-9CF2-44DE-A351-6C336BBE53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Dashboard</vt:lpstr>
      <vt:lpstr>Results</vt:lpstr>
      <vt:lpstr>Instructions</vt:lpstr>
      <vt:lpstr>Gen Test Cases</vt:lpstr>
      <vt:lpstr>HVP Application</vt:lpstr>
      <vt:lpstr>Change Log</vt:lpstr>
      <vt:lpstr>Issue Code Table</vt:lpstr>
      <vt:lpstr>'Change Log'!Print_Area</vt:lpstr>
      <vt:lpstr>Dashboard!Print_Area</vt:lpstr>
      <vt:lpstr>'HVP Application'!Print_Area</vt:lpstr>
      <vt:lpstr>Instructions!Print_Area</vt:lpstr>
      <vt:lpstr>Results!Print_Area</vt:lpstr>
      <vt:lpstr>'HVP Application'!Print_Titles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2022-09-20T14:48:59Z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