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d88pb\Documents\Safeguard\Method\Updated SCSEM package 09-30-2021\SCSEM Package 09302021\Virtualization\"/>
    </mc:Choice>
  </mc:AlternateContent>
  <xr:revisionPtr revIDLastSave="0" documentId="13_ncr:1_{1250D10C-7DF0-4F4F-B7B5-190CD32E13EC}"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22" r:id="rId2"/>
    <sheet name="Instructions" sheetId="9" r:id="rId3"/>
    <sheet name="ESXI6.5 Test Cases" sheetId="24" r:id="rId4"/>
    <sheet name="ESXI6.7 Test Cases" sheetId="27" r:id="rId5"/>
    <sheet name="ESXI7.0 Test Cases" sheetId="30" r:id="rId6"/>
    <sheet name="Change Log" sheetId="11" r:id="rId7"/>
    <sheet name="Issue Code Table" sheetId="23" r:id="rId8"/>
  </sheets>
  <definedNames>
    <definedName name="_xlnm._FilterDatabase" localSheetId="3" hidden="1">'ESXI6.5 Test Cases'!$A$2:$AA$65</definedName>
    <definedName name="_xlnm._FilterDatabase" localSheetId="4" hidden="1">'ESXI6.7 Test Cases'!$A$2:$AA$71</definedName>
    <definedName name="_xlnm._FilterDatabase" localSheetId="5" hidden="1">'ESXI7.0 Test Cases'!$A$2:$AA$64</definedName>
    <definedName name="_xlnm._FilterDatabase" localSheetId="7" hidden="1">'Issue Code Table'!$A$1:$U$522</definedName>
    <definedName name="_xlnm.Print_Area" localSheetId="6">'Change Log'!$A$1:$D$3</definedName>
    <definedName name="_xlnm.Print_Area" localSheetId="0">Dashboard!$A$1:$C$42</definedName>
    <definedName name="_xlnm.Print_Area" localSheetId="2">Instructions!$A$1:$N$88</definedName>
    <definedName name="_xlnm.Print_Area" localSheetId="1">Results!$A$1:$O$7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8" i="22" l="1"/>
  <c r="M48" i="22"/>
  <c r="AA4" i="30"/>
  <c r="AA5" i="30"/>
  <c r="AA6" i="30"/>
  <c r="AA7" i="30"/>
  <c r="AA8" i="30"/>
  <c r="AA9" i="30"/>
  <c r="AA10" i="30"/>
  <c r="AA11" i="30"/>
  <c r="AA12" i="30"/>
  <c r="AA13" i="30"/>
  <c r="AA14" i="30"/>
  <c r="AA15" i="30"/>
  <c r="AA16" i="30"/>
  <c r="AA17" i="30"/>
  <c r="AA18" i="30"/>
  <c r="AA19" i="30"/>
  <c r="AA20" i="30"/>
  <c r="AA21" i="30"/>
  <c r="AA22" i="30"/>
  <c r="AA23" i="30"/>
  <c r="AA24" i="30"/>
  <c r="AA25" i="30"/>
  <c r="AA26" i="30"/>
  <c r="AA27" i="30"/>
  <c r="AA28" i="30"/>
  <c r="AA29" i="30"/>
  <c r="AA30" i="30"/>
  <c r="AA31" i="30"/>
  <c r="AA32" i="30"/>
  <c r="AA33" i="30"/>
  <c r="AA34" i="30"/>
  <c r="AA35" i="30"/>
  <c r="AA36" i="30"/>
  <c r="AA37" i="30"/>
  <c r="AA38" i="30"/>
  <c r="AA39" i="30"/>
  <c r="AA40" i="30"/>
  <c r="AA41" i="30"/>
  <c r="AA42" i="30"/>
  <c r="AA43" i="30"/>
  <c r="AA44" i="30"/>
  <c r="AA45" i="30"/>
  <c r="AA46" i="30"/>
  <c r="AA47" i="30"/>
  <c r="AA48" i="30"/>
  <c r="AA49" i="30"/>
  <c r="AA50" i="30"/>
  <c r="AA51" i="30"/>
  <c r="AA52" i="30"/>
  <c r="AA53" i="30"/>
  <c r="AA54" i="30"/>
  <c r="AA55" i="30"/>
  <c r="AA56" i="30"/>
  <c r="AA57" i="30"/>
  <c r="AA58" i="30"/>
  <c r="AA59" i="30"/>
  <c r="AA60" i="30"/>
  <c r="AA61" i="30"/>
  <c r="AA62" i="30"/>
  <c r="AA63" i="30"/>
  <c r="AA64" i="30"/>
  <c r="E48" i="22"/>
  <c r="D48" i="22"/>
  <c r="C48" i="22"/>
  <c r="B48" i="22"/>
  <c r="AA3" i="30"/>
  <c r="AA5" i="27"/>
  <c r="AA4" i="24"/>
  <c r="AA5" i="24"/>
  <c r="AA6" i="24"/>
  <c r="J19" i="22" s="1"/>
  <c r="AA7" i="24"/>
  <c r="C16" i="22" s="1"/>
  <c r="AA8" i="24"/>
  <c r="AA9" i="24"/>
  <c r="AA10" i="24"/>
  <c r="AA11" i="24"/>
  <c r="AA12" i="24"/>
  <c r="AA13" i="24"/>
  <c r="AA14" i="24"/>
  <c r="AA15" i="24"/>
  <c r="AA16" i="24"/>
  <c r="AA17" i="24"/>
  <c r="AA18" i="24"/>
  <c r="AA19" i="24"/>
  <c r="AA20" i="24"/>
  <c r="AA21" i="24"/>
  <c r="AA22" i="24"/>
  <c r="AA23" i="24"/>
  <c r="AA24" i="24"/>
  <c r="AA25" i="24"/>
  <c r="AA26" i="24"/>
  <c r="AA27" i="24"/>
  <c r="AA28" i="24"/>
  <c r="AA29" i="24"/>
  <c r="AA30" i="24"/>
  <c r="AA31" i="24"/>
  <c r="AA32" i="24"/>
  <c r="AA33" i="24"/>
  <c r="AA34" i="24"/>
  <c r="AA35" i="24"/>
  <c r="AA36" i="24"/>
  <c r="AA37" i="24"/>
  <c r="AA38" i="24"/>
  <c r="AA39" i="24"/>
  <c r="AA40" i="24"/>
  <c r="AA41" i="24"/>
  <c r="AA42" i="24"/>
  <c r="AA43" i="24"/>
  <c r="AA44" i="24"/>
  <c r="AA45" i="24"/>
  <c r="AA46" i="24"/>
  <c r="AA47" i="24"/>
  <c r="AA48" i="24"/>
  <c r="AA49" i="24"/>
  <c r="AA50" i="24"/>
  <c r="AA51" i="24"/>
  <c r="AA52" i="24"/>
  <c r="AA53" i="24"/>
  <c r="AA54" i="24"/>
  <c r="AA55" i="24"/>
  <c r="AA56" i="24"/>
  <c r="AA57" i="24"/>
  <c r="AA58" i="24"/>
  <c r="AA59" i="24"/>
  <c r="AA60" i="24"/>
  <c r="AA61" i="24"/>
  <c r="AA62" i="24"/>
  <c r="AA63" i="24"/>
  <c r="AA64" i="24"/>
  <c r="AA65" i="24"/>
  <c r="K56" i="22"/>
  <c r="K55" i="22"/>
  <c r="K53" i="22"/>
  <c r="K52" i="22"/>
  <c r="B12" i="22"/>
  <c r="AA3" i="27"/>
  <c r="F37" i="22" s="1"/>
  <c r="AA69"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6" i="27"/>
  <c r="AA35" i="27"/>
  <c r="AA34" i="27"/>
  <c r="AA33" i="27"/>
  <c r="AA32" i="27"/>
  <c r="AA31" i="27"/>
  <c r="AA30" i="27"/>
  <c r="AA29" i="27"/>
  <c r="AA28" i="27"/>
  <c r="AA27" i="27"/>
  <c r="AA26" i="27"/>
  <c r="AA25" i="27"/>
  <c r="AA24" i="27"/>
  <c r="AA23" i="27"/>
  <c r="AA22" i="27"/>
  <c r="AA21" i="27"/>
  <c r="AA20" i="27"/>
  <c r="AA19" i="27"/>
  <c r="AA18" i="27"/>
  <c r="AA17" i="27"/>
  <c r="AA16" i="27"/>
  <c r="AA15" i="27"/>
  <c r="AA4" i="27"/>
  <c r="AA6" i="27"/>
  <c r="E38" i="22" s="1"/>
  <c r="AA7" i="27"/>
  <c r="AA8" i="27"/>
  <c r="AA9" i="27"/>
  <c r="AA10" i="27"/>
  <c r="AA11" i="27"/>
  <c r="AA12" i="27"/>
  <c r="AA13" i="27"/>
  <c r="AA14" i="27"/>
  <c r="AA37" i="27"/>
  <c r="AA70" i="27"/>
  <c r="AA71" i="27"/>
  <c r="O30" i="22"/>
  <c r="M30" i="22"/>
  <c r="E30" i="22"/>
  <c r="D30" i="22"/>
  <c r="C30" i="22"/>
  <c r="B30" i="22"/>
  <c r="F30" i="22" s="1"/>
  <c r="K38" i="22"/>
  <c r="K37" i="22"/>
  <c r="K35" i="22"/>
  <c r="K34" i="22"/>
  <c r="K20" i="22"/>
  <c r="K19" i="22"/>
  <c r="K17" i="22"/>
  <c r="K16" i="22"/>
  <c r="AA3" i="24"/>
  <c r="F17" i="22" s="1"/>
  <c r="M12" i="22"/>
  <c r="N12" i="22" s="1"/>
  <c r="O12" i="22"/>
  <c r="E12" i="22"/>
  <c r="D12" i="22"/>
  <c r="C12" i="22"/>
  <c r="N48" i="22"/>
  <c r="J52" i="22" s="1"/>
  <c r="N30" i="22"/>
  <c r="C20" i="22" l="1"/>
  <c r="D16" i="22"/>
  <c r="I16" i="22" s="1"/>
  <c r="D20" i="22"/>
  <c r="I20" i="22" s="1"/>
  <c r="E16" i="22"/>
  <c r="E20" i="22"/>
  <c r="F16" i="22"/>
  <c r="H16" i="22" s="1"/>
  <c r="F20" i="22"/>
  <c r="C23" i="22"/>
  <c r="C19" i="22"/>
  <c r="D23" i="22"/>
  <c r="I23" i="22" s="1"/>
  <c r="D19" i="22"/>
  <c r="I19" i="22" s="1"/>
  <c r="E23" i="22"/>
  <c r="E19" i="22"/>
  <c r="F23" i="22"/>
  <c r="F19" i="22"/>
  <c r="J16" i="22"/>
  <c r="C22" i="22"/>
  <c r="C18" i="22"/>
  <c r="D22" i="22"/>
  <c r="I22" i="22" s="1"/>
  <c r="D18" i="22"/>
  <c r="I18" i="22" s="1"/>
  <c r="E22" i="22"/>
  <c r="E18" i="22"/>
  <c r="F22" i="22"/>
  <c r="F18" i="22"/>
  <c r="J37" i="22"/>
  <c r="C21" i="22"/>
  <c r="C17" i="22"/>
  <c r="D21" i="22"/>
  <c r="I21" i="22" s="1"/>
  <c r="D17" i="22"/>
  <c r="I17" i="22" s="1"/>
  <c r="E21" i="22"/>
  <c r="E17" i="22"/>
  <c r="F21" i="22"/>
  <c r="H21" i="22" s="1"/>
  <c r="C38" i="22"/>
  <c r="J34" i="22"/>
  <c r="E36" i="22"/>
  <c r="F41" i="22"/>
  <c r="F12" i="22"/>
  <c r="J55" i="22"/>
  <c r="H17" i="22"/>
  <c r="H22" i="22"/>
  <c r="H18" i="22"/>
  <c r="C37" i="22"/>
  <c r="H37" i="22" s="1"/>
  <c r="D35" i="22"/>
  <c r="I35" i="22" s="1"/>
  <c r="E40" i="22"/>
  <c r="F39" i="22"/>
  <c r="D38" i="22"/>
  <c r="I38" i="22" s="1"/>
  <c r="D41" i="22"/>
  <c r="I41" i="22" s="1"/>
  <c r="D34" i="22"/>
  <c r="I34" i="22" s="1"/>
  <c r="C40" i="22"/>
  <c r="C36" i="22"/>
  <c r="C41" i="22"/>
  <c r="E34" i="22"/>
  <c r="D36" i="22"/>
  <c r="I36" i="22" s="1"/>
  <c r="D39" i="22"/>
  <c r="I39" i="22" s="1"/>
  <c r="F35" i="22"/>
  <c r="C34" i="22"/>
  <c r="C39" i="22"/>
  <c r="H39" i="22" s="1"/>
  <c r="C35" i="22"/>
  <c r="F40" i="22"/>
  <c r="D37" i="22"/>
  <c r="I37" i="22" s="1"/>
  <c r="E39" i="22"/>
  <c r="E35" i="22"/>
  <c r="F36" i="22"/>
  <c r="H36" i="22" s="1"/>
  <c r="E37" i="22"/>
  <c r="F38" i="22"/>
  <c r="H38" i="22" s="1"/>
  <c r="F34" i="22"/>
  <c r="F56" i="22"/>
  <c r="E57" i="22"/>
  <c r="E58" i="22"/>
  <c r="F59" i="22"/>
  <c r="F48" i="22"/>
  <c r="D52" i="22"/>
  <c r="I52" i="22" s="1"/>
  <c r="C55" i="22"/>
  <c r="C58" i="22"/>
  <c r="C56" i="22"/>
  <c r="F57" i="22"/>
  <c r="C54" i="22"/>
  <c r="E55" i="22"/>
  <c r="D59" i="22"/>
  <c r="I59" i="22" s="1"/>
  <c r="F55" i="22"/>
  <c r="F54" i="22"/>
  <c r="D54" i="22"/>
  <c r="I54" i="22" s="1"/>
  <c r="D57" i="22"/>
  <c r="I57" i="22" s="1"/>
  <c r="D53" i="22"/>
  <c r="I53" i="22" s="1"/>
  <c r="C53" i="22"/>
  <c r="E59" i="22"/>
  <c r="C52" i="22"/>
  <c r="F52" i="22"/>
  <c r="C59" i="22"/>
  <c r="E52" i="22"/>
  <c r="D56" i="22"/>
  <c r="I56" i="22" s="1"/>
  <c r="D55" i="22"/>
  <c r="I55" i="22" s="1"/>
  <c r="E53" i="22"/>
  <c r="D58" i="22"/>
  <c r="I58" i="22" s="1"/>
  <c r="F53" i="22"/>
  <c r="F58" i="22"/>
  <c r="H58" i="22" s="1"/>
  <c r="C57" i="22"/>
  <c r="H56" i="22"/>
  <c r="E56" i="22"/>
  <c r="E54" i="22"/>
  <c r="H23" i="22"/>
  <c r="H41" i="22"/>
  <c r="H54" i="22"/>
  <c r="H20" i="22"/>
  <c r="E41" i="22"/>
  <c r="D40" i="22"/>
  <c r="I40" i="22" s="1"/>
  <c r="H19" i="22" l="1"/>
  <c r="D24" i="22"/>
  <c r="G12" i="22" s="1"/>
  <c r="H35" i="22"/>
  <c r="H40" i="22"/>
  <c r="D42" i="22" s="1"/>
  <c r="G30" i="22" s="1"/>
  <c r="H34" i="22"/>
  <c r="H59" i="22"/>
  <c r="H52" i="22"/>
  <c r="H57" i="22"/>
  <c r="H53" i="22"/>
  <c r="H55" i="22"/>
  <c r="D60" i="22" l="1"/>
  <c r="G48" i="22" s="1"/>
</calcChain>
</file>

<file path=xl/sharedStrings.xml><?xml version="1.0" encoding="utf-8"?>
<sst xmlns="http://schemas.openxmlformats.org/spreadsheetml/2006/main" count="4781" uniqueCount="2484">
  <si>
    <t>Internal Revenue Service</t>
  </si>
  <si>
    <t>Office of Safeguards</t>
  </si>
  <si>
    <t>Safeguard Computer Security Evaluation Matrix (SCSEM)</t>
  </si>
  <si>
    <t xml:space="preserve"> ▪ VMWare ESXi 6.X, and 7.0</t>
  </si>
  <si>
    <t xml:space="preserve"> ▪ SCSEM Release Date: September 30, 2021</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</si>
  <si>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</si>
  <si>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</si>
  <si>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</si>
  <si>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</si>
  <si>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</si>
  <si>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</si>
  <si>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</si>
  <si>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</si>
  <si>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</si>
  <si>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</si>
  <si>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</si>
  <si>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</si>
  <si>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</si>
  <si>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</si>
  <si>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</si>
  <si>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</si>
  <si>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</si>
  <si>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</si>
  <si>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</si>
  <si>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</si>
  <si>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</si>
  <si>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</si>
  <si>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</si>
  <si>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</si>
  <si>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</si>
  <si>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</si>
  <si>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</si>
  <si>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</si>
  <si>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</si>
  <si>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</si>
  <si>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</si>
  <si>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</si>
  <si>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</si>
  <si>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</si>
  <si>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</si>
  <si>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SCSEM Test Results - ESXI6.5</t>
  </si>
  <si>
    <t>Final Test Results</t>
  </si>
  <si>
    <t>Overall SCSEM Statistics</t>
  </si>
  <si>
    <t>This table calculates all tests in the ESXI6.5 Test Cases Tab</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</si>
  <si>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</si>
  <si>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</si>
  <si>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</si>
  <si>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</si>
  <si>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</si>
  <si>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</si>
  <si>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</si>
  <si>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</si>
  <si>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</si>
  <si>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</si>
  <si>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</si>
  <si>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</si>
  <si>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</si>
  <si>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</si>
  <si>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</si>
  <si>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</si>
  <si>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</si>
  <si>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</si>
  <si>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</si>
  <si>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</si>
  <si>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SCSEM Test Results - ESXI6.7</t>
  </si>
  <si>
    <t>This table calculates all tests in the ESXI6.7 Test Cases Tab</t>
  </si>
  <si>
    <t>SCSEM Test Results - ESXI7.0</t>
  </si>
  <si>
    <t>This table calculates all tests in the ESXI7.0 Test Cases Tab</t>
  </si>
  <si>
    <t>Instructions</t>
  </si>
  <si>
    <t>Introduction and Purpose:</t>
  </si>
  <si>
    <t>This SCSEM is used by the IRS Office of Safeguards to evaluate compliance with IRS Publication 1075 for agencies that have implemented virtual</t>
  </si>
  <si>
    <t xml:space="preserve">systems that receive, store, process and transmit FTI in a virtual machine environment. This SCSEM focuses on evaluating the physical platform </t>
  </si>
  <si>
    <t xml:space="preserve">SCSEMs for the operating systems and applications that the virtual machine systems utilize.   </t>
  </si>
  <si>
    <t xml:space="preserve">Agencies should use this SCSEM to prepare for an upcoming Safeguard review, but it is also an effective tool for agencies to use as part of </t>
  </si>
  <si>
    <t xml:space="preserve">internal periodic security assessments or internal inspections to ensure continued compliance in the years when a Safeguard review is not </t>
  </si>
  <si>
    <t xml:space="preserve">scheduled.  Also the agency can use the SCSEM to identify the types of policies to have in place to ensure continued compliance with IRS </t>
  </si>
  <si>
    <t>Publication 1075.</t>
  </si>
  <si>
    <t>This SCSEM was created for the IRS Office of Safeguards based on the following resources.</t>
  </si>
  <si>
    <t xml:space="preserve">Executing a review of a VMware virtualized environment is comprised of steps in addition to completing the test cases in this SCSEM.  </t>
  </si>
  <si>
    <t xml:space="preserve">Reviewers conducting the review should follow the steps listed below to ensure a comprehensive review of the virtual environment:  </t>
  </si>
  <si>
    <t xml:space="preserve">b.  Identify all virtual machines that receive, store, process, or transmit FTI, and the operating systems and applications that are </t>
  </si>
  <si>
    <t xml:space="preserve">     used on those virtual machines.</t>
  </si>
  <si>
    <t>c.  Draw a simplified schematic which describes the architecture of the VMware virtual environment (see Architecture tab for an example).</t>
  </si>
  <si>
    <t>d.  Complete the Virtual Environments Test Cases, documenting the results using this SCSEM.</t>
  </si>
  <si>
    <t xml:space="preserve">e.  If the VMware version is v.3 (or earlier), complete a Unix SCSEM review of the ESX server OS using the UNIX-Linux SCSEM.  If the </t>
  </si>
  <si>
    <t xml:space="preserve">     VMware version is v.3i or later, the ESX installed is the Hypervisor. If so, skip this step.</t>
  </si>
  <si>
    <t xml:space="preserve">    installed), run the appropriate operating system technology SCSEM (Windows, Unix, etc.) for each component platform.</t>
  </si>
  <si>
    <t xml:space="preserve">g.  Complete the appropriate operating system technology SCSEM (Windows, Unix, etc.) for each identified hosted virtual system that </t>
  </si>
  <si>
    <t xml:space="preserve">     receives, processes, stores or transmits FTI.  If the agency is hosting multiple virtual systems that are similar in configuration, they </t>
  </si>
  <si>
    <t xml:space="preserve">     can be "type reviewed" by completing the technology SCSEM on the template system if available, or on a selected virtual system.</t>
  </si>
  <si>
    <t xml:space="preserve">     When reviewing the Guest OS look for VMware specific plugin such as VMchat, VMftp and any other communication functionality which may leave </t>
  </si>
  <si>
    <t xml:space="preserve">     the Guest OS open to attack. Be sure to ask if the administrator can drag-and-drop or transfer files between Guest OSs</t>
  </si>
  <si>
    <t>h. Depending on the deployment model, where applicable, check each test case based on where it is applicable, either at the vCenter,</t>
  </si>
  <si>
    <t xml:space="preserve">     ESX/ ESXi, vSphere, Virtual Infrastructure Client or SSH level. </t>
  </si>
  <si>
    <t>Typical Virtual Architecture:</t>
  </si>
  <si>
    <t>Accessing ESXi Host Via Secure Shell (SSH)</t>
  </si>
  <si>
    <t xml:space="preserve">Temporarily disable Lockdown Mode and enable the ESXi Shell via the vSphere Client. Open the vSphere/VMware Infrastructure (VI) Client and log in </t>
  </si>
  <si>
    <t xml:space="preserve">with appropriate credentials. If connecting to vCenter Server, click on the desired host. Click the Configuration tab. Click Software, Security Profile, </t>
  </si>
  <si>
    <t>Services, Properties, ESXi Shell and Options, respectively. Start the ESXi Shell service, where/as required. Use an SSH client (e.g. PuTTY) to access</t>
  </si>
  <si>
    <t>the server to execute test commands.  Many commands require root access.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</si>
  <si>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</si>
  <si>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</si>
  <si>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</si>
  <si>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</si>
  <si>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</si>
  <si>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</si>
  <si>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</si>
  <si>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</si>
  <si>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</si>
  <si>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</si>
  <si>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</si>
  <si>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</si>
  <si>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</si>
  <si>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</si>
  <si>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</si>
  <si>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</si>
  <si>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</si>
  <si>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</si>
  <si>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</si>
  <si>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</si>
  <si>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</si>
  <si>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</si>
  <si>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</si>
  <si>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</si>
  <si>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</si>
  <si>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</si>
  <si>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</si>
  <si>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</si>
  <si>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</si>
  <si>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</si>
  <si>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</si>
  <si>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</si>
  <si>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</si>
  <si>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</si>
  <si>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</si>
  <si>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</si>
  <si>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</si>
  <si>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</si>
  <si>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</si>
  <si>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</si>
  <si>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</si>
  <si>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</si>
  <si>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</si>
  <si>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</si>
  <si>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</si>
  <si>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</si>
  <si>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</si>
  <si>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</si>
  <si>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</si>
  <si>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</si>
  <si>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</si>
  <si>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</si>
  <si>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Issue Code Mapping (Select one to enter in column N)</t>
  </si>
  <si>
    <t>CIS Benchmark Section #</t>
  </si>
  <si>
    <t>Recommendation #</t>
  </si>
  <si>
    <t>Rationale Statement</t>
  </si>
  <si>
    <t>Remediation Procedure</t>
  </si>
  <si>
    <t>Remediation Statement (Internal Use Only)</t>
  </si>
  <si>
    <t>CAP Request Statement  (Internal Use Only)</t>
  </si>
  <si>
    <t>Risk Rating (Do Not Edit)</t>
  </si>
  <si>
    <t>ESXI6.5-01</t>
  </si>
  <si>
    <t>SA-22</t>
  </si>
  <si>
    <t>Unsupported System Components</t>
  </si>
  <si>
    <t>Test (Manual)</t>
  </si>
  <si>
    <t>ESXi system is in vendor support from Vmware</t>
  </si>
  <si>
    <t>VMware Update Manager is a tool used to automate patch management for vSphere hosts and Virtual machines. Creating a baseline for patches is a good way to ensure all hosts are at the same patch level.</t>
  </si>
  <si>
    <t>Ask for the version of ESXi - analyze the VMware website to ensure it is in support
http://www.vmware.com/files/pdf/support/Product-Lifecycle-Matrix.pdf</t>
  </si>
  <si>
    <t>VMware is in current general support or extended support. If in extended support, ensure the agency has purchased extra support</t>
  </si>
  <si>
    <t>VMware ESXi %version#% is no longer actively supported by VMWare (as of %EndofGeneral SupportDate%) and no longer receives security patches or product updates.</t>
  </si>
  <si>
    <t>End of General Support:
ESXi 5.0 8/24/2016
ESXi 5.1 8/24/2016
ESXi 5.5 9/19/2018
ESXi 6.0 3/12/2020
ESXi 6.5 11/15/2021
ESXi 6.7 11/15/2021</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</si>
  <si>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</si>
  <si>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</si>
  <si>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</si>
  <si>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VMs must be powered off in order to update the host ESXi server.</t>
  </si>
  <si>
    <t>Upgrade the VMware ESXi server to the latest release of the software that is actively supported by the vendor and receives security patches or product updates.  Harden the upgraded VMware ESXi server in accordance with IRS standards using the Safeguard Computer Security Evaluation Matrix (SCSEM) for VMware.</t>
  </si>
  <si>
    <t>To close this finding, please provide a screenshot of the updated ESXi version and its patch level with the agency's CAP.</t>
  </si>
  <si>
    <t>ESXI6.5-02</t>
  </si>
  <si>
    <t>SI-2</t>
  </si>
  <si>
    <t>Flaw Remediation</t>
  </si>
  <si>
    <t>Keep ESXi is properly patched</t>
  </si>
  <si>
    <t xml:space="preserve">Employ a process to keep ESXi hosts up to date with patches in accordance with industry-standards and internal guidelines. The following PowerCLI snippet will provide a list of all installed patches:
Foreach ($VMHost in Get-VMHost ) {
 $ESXCli = Get-EsxCli -VMHost $VMHost;
 (Get-ESXCli).software.vib.list() | Select-Object @{N="VMHost";E={$VMHost}}, Name, AcceptanceLevel, CreationDate, ID, InstallDate, Status, Vendor, Version;
}
</t>
  </si>
  <si>
    <t>VMware ESXi is regularly patched from the vendor.</t>
  </si>
  <si>
    <t>VMware ESXi is not regularly patched from the vendor.  The system is running %INCLUDE UPDATE LEVEL/PATCH LEVEL AND IF THERE ARE HIGH OR CRITICAL CVEs%".</t>
  </si>
  <si>
    <t>Note: If High or Critical CVEs exist in the current version change baseline criticality to Significant and use HSI27 as the appropriate issue code.  Discuss with IT Lead during onsite review (to determine if criticality should be elevated to critical).</t>
  </si>
  <si>
    <t>Significant</t>
  </si>
  <si>
    <t>HSI2
HSI27</t>
  </si>
  <si>
    <t xml:space="preserve">HSI2: System patch level is insufficient
HSI27: Critical security patches have not been applied </t>
  </si>
  <si>
    <t>1</t>
  </si>
  <si>
    <t>1.1</t>
  </si>
  <si>
    <t>By staying up to date on ESXi patches, vulnerabilities in the hypervisor can be mitigated. An educated attacker can exploit known vulnerabilities when attempting to attain access or elevate privileges on an ESXi host.</t>
  </si>
  <si>
    <t>Employ a process to keep ESXi hosts up to date with patches in accordance with industry standards and internal guidelines. Leverage the VMware Update Manager to test and apply patches as they become available.</t>
  </si>
  <si>
    <t>To close this finding, please provide a screenshot of the updated ESXi version and patch level with the agency's CAP.</t>
  </si>
  <si>
    <t>ESXI6.5-03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</si>
  <si>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</si>
  <si>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</si>
  <si>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</si>
  <si>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</si>
  <si>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</si>
  <si>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</si>
  <si>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</si>
  <si>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</si>
  <si>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</si>
  <si>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</si>
  <si>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</si>
  <si>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</si>
  <si>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</si>
  <si>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ESXI6.5-04</t>
  </si>
  <si>
    <t>SI-7</t>
  </si>
  <si>
    <t>Software, Firmware, and Information Integrity</t>
  </si>
  <si>
    <t>All vSphere Installation Bundle (VIBs) are VMware certified, supported or partner supported</t>
  </si>
  <si>
    <t>A VIB (vSphere Installation Bundle) is a collection of files that are packaged into an archive. The VIB contains a signature file that is used to verify the level of trust. The ESXi Image Profile supports four VIB acceptance levels:
1. VMware Certified - VIBs created, tested, and signed by VMware
2. VMware Accepted - VIBs created by a VMware partner but tested and signed by VMware
3. Partner Supported - VIBs created, tested, and signed by a certified VMware partner
4. Community Supported - VIBs that have not been tested by VMware or a VMware partner</t>
  </si>
  <si>
    <t xml:space="preserve">Perform the following to verify unsigned VIBs are not allowed:
1. Connect to each ESX/ESXi host using the ESXi Shell or vCLI, and execute the command "esxcli software acceptance get" to verify the acceptance level is at either "VMware Certified", "VMware Accepted", or "Partner Supported".
2. Connect to each ESX/ESXi host using the vCLI, and execute the command "esxcli software vib list" to verify the acceptance level for each VIB is either "VMware Certified", "VMware Accepted", or "Partner Supported".
Additionally, the following PowerCLI command may be used:
# List the Software AcceptanceLevel for each host
Foreach ($VMHost in Get-VMHost ) {
 $ESXCli = Get-EsxCli -VMHost $VMHost
 $VMHost | Select Name, @{N="AcceptanceLevel";E={$ESXCli.software.acceptance.get()}}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
</t>
  </si>
  <si>
    <t>All vSphere Installation Bundle (VIBs) are VMware certified, supported or partner supported.</t>
  </si>
  <si>
    <t>VMware install files are not trusted by the vendor or an authorized third party.</t>
  </si>
  <si>
    <t>Moderate</t>
  </si>
  <si>
    <t>HCM45</t>
  </si>
  <si>
    <t>HCM45: System configuration provides additional attack surface</t>
  </si>
  <si>
    <t>1.2</t>
  </si>
  <si>
    <t>The ESXi Image Profile should only allow signed VIBs because an unsigned VIB represents untested code installed on an ESXi host. Also, use of unsigned VIBs will cause hypervisor Secure Boot to fail to configure. Community Supported VIBs do not have digital signatures. To protect the security and integrity of your ESXi hosts, do not allow unsigned (CommunitySupported) VIBs to be installed on your hosts.</t>
  </si>
  <si>
    <t xml:space="preserve">Implement vSphere Installation Bundles (VIBs) that are VMware certified, supported or partner supported. One method to implement the recommended state is to run the following:
Run the following PowerCLI command (in the example code, the level is Partner Supported):
# Set the Software AcceptanceLevel for each host
Foreach ($VMHost in Get-VMHost ) {
 $ESXCli = Get-EsxCli -VMHost $VMHost
 $ESXCli.software.acceptance.Set("PartnerSupported")
}
</t>
  </si>
  <si>
    <t>Implement vSphere Installation Bundles (VIBs) that are VMware certified, supported or partner supported. One method to implement the recommended state is to run the following ESXCLI command on each host that contains FTI: 
# Set the Software AcceptanceLevel for each host
Foreach ($VMHost in Get-VMHost ) {
 $ESXCli = Get-EsxCli -VMHost $VMHost
 $ESXCli.software.acceptance.Set("PartnerSupported")
}.</t>
  </si>
  <si>
    <t>ESXI6.5-05</t>
  </si>
  <si>
    <t>VMware ESXi kernel modules are not all digitally signed</t>
  </si>
  <si>
    <t>ESXi hosts by default do not permit the loading of kernel modules that lack valid digital signatures. This feature can be overridden, which would allow unauthorized kernel modules to be loaded.</t>
  </si>
  <si>
    <t>Each ESXi host should be monitored for unsigned kernel modules. To list all the loaded kernel modules from the ESXi Shell or vCLI run: "esxcli system module list". For each module, verify the signature by running: esxcli system module get -m . Secure the host by disabling unsigned modules and removing the offending VIBs from the host.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t>
  </si>
  <si>
    <t>All VMware ESXi kernel modules are digitally signed.</t>
  </si>
  <si>
    <t>VMware ESXi kernel modules are not all digitally signed.</t>
  </si>
  <si>
    <t>1.3</t>
  </si>
  <si>
    <t>VMware provides digital signatures for kernel modules. Untested or malicious kernel modules loaded on the ESXi host can put the host at risk for instability and/or exploitation.</t>
  </si>
  <si>
    <t>Secure the host by disabling unsigned modules and removing the offending VIBs from the host. 
To implement the recommended configuration state, run the following PowerCLI command:
ble a module:
$ESXCli = Get-EsxCli -VMHost "MyHostName_or_IPaddress"
$ESXCli.system.module.set($false, $false, "MyModuleName")
**Note:** evacuate VMs and place the host into maintenance mode before disabling kernel modules.</t>
  </si>
  <si>
    <t>Implement digitally signed VMware ESXi kernel modules.  One method to implement the recommended state is to run the following ESXCLI command on each host that contains FTI: 
ble a module:
$ESXCli = Get-EsxCli -VMHost "MyHostName_or_IPaddress"
$ESXCli.system.module.set($false, $false, "MyModuleName").</t>
  </si>
  <si>
    <t>ESXI6.5-06</t>
  </si>
  <si>
    <t>AU-8</t>
  </si>
  <si>
    <t>Time Stamps</t>
  </si>
  <si>
    <t>Configure NTP time synchronization</t>
  </si>
  <si>
    <t>Network Time Protocol (NTP) synchronization should be configured correctly and enabled on each VMware ESXi host to ensure accurate time for system event logs. The time sources used by the ESXi hosts should be in sync with an agreed-upon time standard such as Coordinated Universal Time (UTC). There should be at minimum two NTP sources in place, and they should sync whenever possible.</t>
  </si>
  <si>
    <t xml:space="preserve"> Perform the following from the vSphere web client:
1. Select the host.
2. Click "Configure" -&gt; "System" -&gt; "Time Configuration".
3. Click the "Edit" button.
4. Verify that the names/IP addresses of the NTP servers are correct.
5. Verify that the NTP service startup policy is "Start and stop with host".
Additionally, the following PowerCLI command may be used:
# List the NTP Settings for all hosts
Get-VMHost | Select Name, @{N="NTPSetting";E={$_ | Get-VMHostNtpServer}}
</t>
  </si>
  <si>
    <t>NTP synchronizes the time on the ESXI server and its logs and host operating systems.</t>
  </si>
  <si>
    <t>Network Time Protocol (NTP) is not utilized used to synchronize time on the ESXi instance and its guest operating systems.</t>
  </si>
  <si>
    <t>HAU11</t>
  </si>
  <si>
    <t>HAU11: NTP is not properly implemented</t>
  </si>
  <si>
    <t>2</t>
  </si>
  <si>
    <t>2.1</t>
  </si>
  <si>
    <t>By ensuring that all systems use the same relative time source (including the relevant localization offset), and that the relative time source can be correlated to an agreed-upon time standard, it is simpler to track and correlate an intruder's actions when reviewing the relevant log files. Incorrect time settings can also make auditing inaccurate.</t>
  </si>
  <si>
    <t xml:space="preserve">Enable and properly configure NTP synchronization, perform the following from the vSphere web client:
1. Select the host.
2. Click "Configure" -&gt; "System" -&gt; "Time Configuration".
3. Click the "Edit..." button.
4. Click on "Use Network Time Protocol".
5. Provide the names or IP addresses of your NTP servers. Separate servers with commas.
6. If the NTP Service Status is "Stopped", click on "Start".
7. Change the startup policy to "Start and stop with host".
8.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
</t>
  </si>
  <si>
    <t>Implement NTP to synchronize the ESXi instance and its guest operating systems.  Log synchronization ensures a timely and accurate review of logs in case of a forensic or incident response investigation. One method to accomplish the recommended state is to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</si>
  <si>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ESXI6.5-07</t>
  </si>
  <si>
    <t>SI-4</t>
  </si>
  <si>
    <t>Information System Monitoring</t>
  </si>
  <si>
    <t>Configure the ESXi host firewall to restrict access to services running on the host</t>
  </si>
  <si>
    <t>The ESXi Firewall is enabled by default and allows ping (ICMP) and communication with DHCP/DNS clients. Confirm that access to services are only allowed by authorized IP's/networks to protect from outside attacks.</t>
  </si>
  <si>
    <t xml:space="preserve">Perform the following from the vSphere web client:
1. Select the host.
2. Go to "Configure" -&gt; "System" -&gt; "Security Profile".
3. In the "Firewall" section, select "Edit".
4. For each enabled service, (e.g., ssh, vSphere Web Access, http client) check to see if the specified allowed IP addresses are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
</t>
  </si>
  <si>
    <t>VMware utilizes firewall protections to allow access to the host operating systems from defined ranges.</t>
  </si>
  <si>
    <t>VMware does not use firewall access controls for %Provide list of enabled services that do not have a range of IP addresses defined%.</t>
  </si>
  <si>
    <t>HSI3</t>
  </si>
  <si>
    <t>HSI3: System is not monitored for threats</t>
  </si>
  <si>
    <t>2.2</t>
  </si>
  <si>
    <t>Unrestricted access to services running on an ESXi host can expose a host to outside attacks and unauthorized access. Reduce the risk by configuring the ESXi firewall to only allow access from authorized IP addresses and networks.</t>
  </si>
  <si>
    <t>Restrict access to services running on an ESXi host. To implement the recommended configuration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</si>
  <si>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Restrict access to services running on an ESXi host. One method to implement the recommended state is to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</si>
  <si>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To close this finding, please provide a screenshot of the firewall IP addresses assigned to allow access to each of the enabled services with the agency's CAP.</t>
  </si>
  <si>
    <t>ESXI6.5-08</t>
  </si>
  <si>
    <t>CM-7</t>
  </si>
  <si>
    <t>Least Functionality</t>
  </si>
  <si>
    <t>Disable Managed Object Browser (MOB)</t>
  </si>
  <si>
    <t>The Managed Object Browser (MOB) is a web-based server application that lets you examine objects that exist on the server side, explore the object model used by the VM kernel to manage the host, and change configurations. It is installed and started automatically when vCenter is installed.</t>
  </si>
  <si>
    <t xml:space="preserve">To determine if the MOB is enabled, run the following command from the ESXi shell:
vim-cmd proxysvc/service_list 
Additionally, the following PowerCLI command may be used:
Get-VMHost | Get-AdvancedSetting -Name Config.HostAgent.plugins.solo.enableMob
</t>
  </si>
  <si>
    <t>The MOB is provided for third party diagnostics and is disabled.</t>
  </si>
  <si>
    <t>The Managed Object Browser (MOB) is not disabled.</t>
  </si>
  <si>
    <t>HCM10</t>
  </si>
  <si>
    <t>HCM10: System has unneeded functionality installed</t>
  </si>
  <si>
    <t>2.3</t>
  </si>
  <si>
    <t>The MOB is meant to be used primarily for debugging the vSphere SDK. Because there are no access controls, the MOB could also be used as a method to obtain information about a host being targeted for unauthorized access.</t>
  </si>
  <si>
    <t>Disable the MOB, To implement the recommended configuration perform the following:  
From run the following ESXi shell command:
vim-cmd proxysvc/remove_service "/mob" "httpsWithRedirect"
Additionally, the following PowerCLI command may be used:
Get-VMHost | Get-AdvancedSetting -Name Config.HostAgent.plugins.solo.enableMob |Set-AdvancedSetting -value "false"
**Note:** You cannot disable the MOB while a host is in lockdown mode.</t>
  </si>
  <si>
    <t>Disable the MOB. One method to implement the recommended state is to run the following ESXi shell command:
vim-cmd proxysvc/remove_service "/mob" "httpsWithRedirect".</t>
  </si>
  <si>
    <t>To close this finding, please provide a screenshot showing the disabled MOB  setting with the agency's CAP.</t>
  </si>
  <si>
    <t>ESXI6.5-09</t>
  </si>
  <si>
    <t>Do not use default self-signed certificates for ESXi communication</t>
  </si>
  <si>
    <t>The default certificate is self-signed, not signed by a trusted certificate authority (CA). It should be replaced with a valid certificate issued by a trusted CA.</t>
  </si>
  <si>
    <t>View the details of the SSL certificate presented by the ESXi host and determine if it is issued by a trusted CA: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t>
  </si>
  <si>
    <t>Default self-signed SSL / TLS certificates are replaced by a strong agency certificate.</t>
  </si>
  <si>
    <t>Default cryptographic certificates exist on the ESXi host.</t>
  </si>
  <si>
    <t>HSC32</t>
  </si>
  <si>
    <t>HSC32: PKI certificates are not issued from an approved authority</t>
  </si>
  <si>
    <t>2.4</t>
  </si>
  <si>
    <t>Using the default self-signed certificate may increase risk related to man-in-the-middle (MITM) attacks.</t>
  </si>
  <si>
    <t xml:space="preserve">Replace the default cryptographic certificates with strong agency certificates on the ESXi host.  The agency may leverage VMware's SSL Certificate Automation Tool to install signed SSL certificates by a certification authority (CA).  </t>
  </si>
  <si>
    <t>Replace the default cryptographic certificates with strong agency certificates on the ESXi host. The agency may leverage VMware's SSL Certificate Automation Tool to install signed SSL certificates by a certification authority (CA).</t>
  </si>
  <si>
    <t>ESXI6.5-10</t>
  </si>
  <si>
    <t>AC-3</t>
  </si>
  <si>
    <t>Access Enforcement</t>
  </si>
  <si>
    <t>Test (Automated)</t>
  </si>
  <si>
    <t>SNMP (Simple Network Management Protocol)  is properly configuration</t>
  </si>
  <si>
    <t>Verify that SNMP (Simple Network Management Protocol) is configured and that all the settings are correct. If SNMP is not being used, it should be disabled. 
	NOTE: ESXi supports SNMPv3 which provides stronger security than SNMPv1 or SNMPv2, including key authentication and encryption.</t>
  </si>
  <si>
    <t xml:space="preserve">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
</t>
  </si>
  <si>
    <t>SNMPv3 is utilized to manage the ESXi environment.</t>
  </si>
  <si>
    <t>Simple Network Management Protocol (SNMP) version 3 is not used to provide security to ESXi management.</t>
  </si>
  <si>
    <t>HCM11</t>
  </si>
  <si>
    <t>HCM11: SNMP is not implemented correctly</t>
  </si>
  <si>
    <t>2.5</t>
  </si>
  <si>
    <t>If SNMP is not properly configured, monitoring data containing sensitive information can be sent to a malicious host and used to help exploit the host.</t>
  </si>
  <si>
    <t>Configure SNMPv3 to provide security to ESXi management.  One method to implement the recommended state is to run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
**Notes:**
- SNMP must be configured on each ESXi host
- SNMP settings can be configured using Host Profiles</t>
  </si>
  <si>
    <t>Configure SNMPv3 to provide security to ESXi management.  One method to implement the recommended state is to use PowerCLI to implement the following:
# Update the host SNMP Configuration (single host connection required)
Get-VmHostSNMP | Set-VMHostSNMP -Enabled:$true -ReadOnlyCommunity ''</t>
  </si>
  <si>
    <t>To close this finding, please provide a screenshot of the SNMP settings with the agency's CAP.</t>
  </si>
  <si>
    <t>ESXI6.5-11</t>
  </si>
  <si>
    <t>Prevent unintended use of dvfilter network APIs</t>
  </si>
  <si>
    <t>Confirm that dvfilter API is not configured if not is use. If you are using virtual security appliances that leverage this API then configuration may be necessary.</t>
  </si>
  <si>
    <t xml:space="preserve">If the dvfilter network API is not being used on the host, ensure that the following kernel parameter has a blank value: `Net.DVFilterBindIpAddress`.
1. From the vSphere web client, select the host and click "Configure" -&gt; "System" -&gt; "Advanced System Settings".
2. Enter `Net.DVFilterBindIpAddress` in the filter.
3. Verify `Net.DVFilterBindIpAddress` has an empty value.
4. If an appliance is being used, then make sure the value of this parameter is set to the proper IP address.
Additionally, the following PowerCLI command may be used to verify the setting:
# List Net.DVFilterBindIpAddress for each host
Get-VMHost | Select Name, @{N="Net.DVFilterBindIpAddress";E={$_ | Get-AdvancedSetting Net.DVFilterBindIpAddress | Select -ExpandProperty Values}}
</t>
  </si>
  <si>
    <t>DVFilter is configured properly for use within the agency network.</t>
  </si>
  <si>
    <t>DVFilter is not configured properly for use within the agency network.</t>
  </si>
  <si>
    <t>2.6</t>
  </si>
  <si>
    <t>If the dvfilter network API is enabled in the future and it is already configured, an attacker might attempt to connect a VM to it, thereby potentially providing access to the network of other VMs on the host.</t>
  </si>
  <si>
    <t xml:space="preserve">Properly configure DVFilter for use within the agency network,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To implement the recommended configuration state, run the following PowerCLI command:
# Set Net.DVFilterBindIpAddress to null on all hosts
Get-VMHost HOST1 | Foreach { Set-AdvancedSetting -VMHost $_ -Name Net.DVFilterBindIpAddress -IPValue "" }
</t>
  </si>
  <si>
    <t xml:space="preserve">Properly configure DVFilter for use within the agency network,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
  </si>
  <si>
    <t>To close this finding, please provide a screenshot of the Net.DVFilterBindIpAddress values with the agency's CAP.</t>
  </si>
  <si>
    <t>ESXI6.5-12</t>
  </si>
  <si>
    <t>SC-13</t>
  </si>
  <si>
    <t>Cryptographic Protection</t>
  </si>
  <si>
    <t>Remove expired or revoked SSL certificates from the ESXi server</t>
  </si>
  <si>
    <t>Remove expired or revoked SSL Certificates from the ESXi server.</t>
  </si>
  <si>
    <t>Check to see if there are any expired or revoked SSL certificates on your ESXi server, use the PowerCLI script called out in "[verify-ssl-certificates](http://en-us.sysadmins.lv/Lists/Posts/Post.aspx?List=332991f0-bfed-4143-9eea-f521167d287c&amp;ID=60)".</t>
  </si>
  <si>
    <t>Expired or revoked SSL certificates are removed from the server and replaced with valid FIPS compliant certificates.</t>
  </si>
  <si>
    <t>Expired or revoked Secure Sockets Layer (SSL) certificates exist on the server.</t>
  </si>
  <si>
    <t>Note - CMVP stopped accepting FIPS 140-2 submissions for new validation certificates of 9/21/2021. However, it is still valid as of 9/30/2021 without an announced end of life date. Check the NIST website for further guidance.</t>
  </si>
  <si>
    <t>HSC24</t>
  </si>
  <si>
    <t>HSC24: Digital Signatures or PKI certificates are expired or revoked</t>
  </si>
  <si>
    <t>2.7</t>
  </si>
  <si>
    <t>Leaving expired and revoked certificates on your vCenter Server system can compromise your environment. Replacing certificates will avoid having users get used to clicking through browser warnings. The warning might be an indication of a man-in-the-middle attack, and only inspection of the certificate and thumbprint can guard against such attacks.</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</si>
  <si>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1. Open the file.
 2. Publish the file to one of these locations:
Certificates https://hostname/host/ssl_cert
Keys https://hostname/host/ssl_key 
3. The locations /host/ssl\_cert and host/ssl\_key link to the certificate files in /etc/vmware/ssl.
4. Restart the host.</t>
  </si>
  <si>
    <t>Replace expired and revoked certificates with certificates from a trusted CA. One method to accomplish the recommended state is to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t>
  </si>
  <si>
    <t>To close this finding, please provide a screenshot of certificates from a trusted CA with the agency's CAP.</t>
  </si>
  <si>
    <t>ESXI6.5-13</t>
  </si>
  <si>
    <t>AU-7</t>
  </si>
  <si>
    <t>Audit Reduction and Report Generation</t>
  </si>
  <si>
    <t>Configure a centralized location to collect ESXi host core dumps</t>
  </si>
  <si>
    <t>The VMware vSphere Network Dump Collector service allows for collecting diagnostic information from a host that experiences a critical fault. This service provides a centralized location for collecting ESXi host core dumps.</t>
  </si>
  <si>
    <t xml:space="preserve">Run the following ESXi shell command to determine if the host is configured as prescribed:
esxcli system coredump network get
</t>
  </si>
  <si>
    <t>ESXi host core dump files are logged to a central location.</t>
  </si>
  <si>
    <t>ESXi host core dump files are not collected in a centralized location.</t>
  </si>
  <si>
    <t>HAU8</t>
  </si>
  <si>
    <t>HAU8: Logs are not maintained on a central log server</t>
  </si>
  <si>
    <t>3</t>
  </si>
  <si>
    <t>3.1</t>
  </si>
  <si>
    <t>When a host crashes, an analysis of the resultant core dump is essential to being able to identify the cause of the crash and determine a resolution. Installing a centralized dump collector helps ensure that core files are successfully saved and made available in the event an ESXi host should ever panic.</t>
  </si>
  <si>
    <t xml:space="preserve">Configure a centralized location to collect ESXi host core dumps. To implement the recommended configuration state, run the following ESXi shell commands:
# Configure remote Dump Collector Server
esxcli system coredump network set -v [VMK#] -i [DUMP_SERVER] -o [PORT]
# Enable remote Dump Collector
esxcli system coredump network set -e true
</t>
  </si>
  <si>
    <t>Configure a centralized location to collect ESXi host core dumps. One method to implement the recommended state is to run the following ESXi shell commands:
# Configure remote Dump Collector Server
esxcli system coredump network set -v [VMK#] -i [DUMP_SERVER] -o [PORT]
# Enable remote Dump Collector
esxcli system coredump network set -e true</t>
  </si>
  <si>
    <t>ESXI6.5-14</t>
  </si>
  <si>
    <t>AU-9</t>
  </si>
  <si>
    <t>Protection of Audit Information</t>
  </si>
  <si>
    <t>Configure persistent logging for all ESXi host</t>
  </si>
  <si>
    <t>System logs are required for auditing and diagnostic purposes. If you do not store system logs permanently, for example on a datastore, they disappear after a reboot. Ensuring persistent logging is set can prevent the loss of logs on reboot.</t>
  </si>
  <si>
    <t xml:space="preserve">Perform the following from the vSphere web client:
1. Select the host and go to "Configure" -&gt; "System" -&gt; "Advanced System Settings".
2. Enter `Syslog.global.LogDir` in the filter.
3. Ensure `Syslog.global.LogDir` is not set to /scratch or any other non-persistent datastore.
Alternatively, the following PowerCLI command may be used:
# List Syslog.global.logDir for each host
Get-VMHost | Select Name, @{N="Syslog.global.logDir";E={$_ | Get-AdvancedConfiguration Syslog.global.logDir | Select -ExpandProperty Values}}
</t>
  </si>
  <si>
    <t>Persistent logging for ESXi is enabled, so logs are not cleared after a reboot.</t>
  </si>
  <si>
    <t>Logs are cleared after a reboot due to persistent logging not being enabled.</t>
  </si>
  <si>
    <t>HAU7</t>
  </si>
  <si>
    <t>HAU7: Audit records are not retained per Pub 1075</t>
  </si>
  <si>
    <t>3.2</t>
  </si>
  <si>
    <t>Non-persistent logging presents a security risk because user activity logged on the host is only stored temporarily and will not be preserved across reboots. This can also complicate auditing and make it harder to monitor events and diagnose issues. ESXi host logging should always be configured to a persistent datastore.</t>
  </si>
  <si>
    <t xml:space="preserve">Configure persistent logging for all ESXi host. to implement the recommended configuration state perform the following from the vSphere web client:
1. Select the host and go to "Configure" -&gt; "System" -&gt; "Advanced System Settings".
2. Enter `Syslog.global.LogDir` in the filter.
3. Set the `Syslog.global.LogDir `to the desired datastore path. Note: additional disk space may be required to store the log files.
4. Make sure the attribute is highlighted, then click the pencil icon.
Alternatively, run the following PowerCLI command:
# Set Syslog.global.logDir for each host
Get-VMHost | Foreach { Set-AdvancedConfiguration -VMHost $_ -Name Syslog.global.logDir -Value "" }
</t>
  </si>
  <si>
    <t>Enable persistent logging on the ESXi server. One method to implement the recommended state is to run the following PowerCLI command:
# Set Syslog.global.logDir for each host
Get-VMHost | Foreach { Set-AdvancedConfiguration -VMHost $_ -Name Syslog.global.logDir -Value "" }.</t>
  </si>
  <si>
    <t>ESXI6.5-15</t>
  </si>
  <si>
    <t>Configure remote logging for ESXi hosts</t>
  </si>
  <si>
    <t>By default, ESXI logs are stored on a local scratch volume or ramdisk. To preserve logs, also configure remote logging to a central log host for the ESXI hosts.</t>
  </si>
  <si>
    <t xml:space="preserve">Perform the following from the vSphere web client:
1. Select the host and click "Configure" -&gt; "System" -&gt; "Advanced System Settings".
2. Enter `Syslog.global.logHost` in the filter.
3. Verify the `Syslog.global.logHost` is set to the hostname of the central log server.
Alternately, the following PowerCLI command may be used:
# List Syslog.global.logHost for each host
Get-VMHost | Select Name, @{N="Syslog.global.logHost";E={$_ | Get-AdvancedSetting Syslog.global.logHost}}
</t>
  </si>
  <si>
    <t>Centralized logging is enabled on ESXi hosts in order to avoid loss of logs on the local scratch volume or ramdisk.</t>
  </si>
  <si>
    <t>Centralized logging is not enabled on ESXi hosts.</t>
  </si>
  <si>
    <t>HAU8: Logs are not maintained on a centralized log server</t>
  </si>
  <si>
    <t>3.3</t>
  </si>
  <si>
    <t>Remote logging to a central log host provides a secure, centralized store for ESXi logs. You can more easily monitor all hosts with a single tool. You can also do aggregate analysis and searching to look for such things as coordinated attacks on multiple hosts. Logging to a secure, centralized log server helps prevent log tampering and provides a long-term audit record.</t>
  </si>
  <si>
    <t>Configure remote logging for ESXi hosts. One method to implement the recommended state is to perform the following from the vSphere web client:  
1. Select the host and click "Configure" -&gt; "System" -&gt; "Advanced System Settings".
2. Enter `Syslog.global.logHost` in the filter.
3. Make sure `Syslog.global.logHost` is highlighted, then click the pencil icon.
4. Set `Syslog.global.logHost` to the hostname or IP address of the central log server.
5. Click "OK".
Alternately, run the following PowerCLI command:
# Set Syslog.global.logHost for each host
Get-VMHost | Foreach { Set-AdvancedSetting -VMHost $_ -Name Syslog.global.logHost -Value "" }
**Note:** When setting a remote log host, it is also recommended to set the "Syslog.global.logDirUnique" to true. You must configure the syslog settings for each host.</t>
  </si>
  <si>
    <t>Configure remote logging for ESXi hosts. One method to accomplish the recommended state is to run the following PowerCLI command:
# Set Syslog.global.logHost for each host
Get-VMHost | Foreach { Set-AdvancedSetting -VMHost $_ -Name Syslog.global.logHost -Value "" }.</t>
  </si>
  <si>
    <t>ESXI6.5-16</t>
  </si>
  <si>
    <t>AC-2</t>
  </si>
  <si>
    <t>Account Management</t>
  </si>
  <si>
    <t>Create a non-root user account for local admin access</t>
  </si>
  <si>
    <t>Create at least one named user account and use this account in lieu of a shared "root" account.</t>
  </si>
  <si>
    <t>Perform the following for each ESXi host:
1. Connect directly to the ESXi host using the vSphere Client.
2. Login as root or another authorized user.
3. Select Manage, then select the Security &amp; Users tab.
4. Select User and view the local users.
5. Ensure at least one user exists that possesses the following:
 1. The use has been granted shell access.
 2. Select the "Permissions" tab and verify the "Administrator" role has been granted to the user.</t>
  </si>
  <si>
    <t>The agency does not utilize the shared root account, instead utilizes named unique accounts.</t>
  </si>
  <si>
    <t>The agency does not use unique accounts for each administrator.</t>
  </si>
  <si>
    <t>HAC21</t>
  </si>
  <si>
    <t>HAC21: Agency shares administrative account inappropriately</t>
  </si>
  <si>
    <t>4</t>
  </si>
  <si>
    <t>4.1</t>
  </si>
  <si>
    <t>To avoid sharing a common root account, it is recommended on each host to create at least one named user account and assign it full admin privileges, and to use this account in lieu of a shared "root" account. Limit the use of "root", including setting a highly complex password for the account, but do not remove the "root" account.</t>
  </si>
  <si>
    <t>Create a non-root user account for local admin access. One method to implement the recommended state is to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
**Notes:**
1. Even if you add your ESXi host to an Active Directory domain, it is still recommended to add at least one local user account to ensure admins can still login in the event the host ever becomes isolated and unable to access Active Directory.
2. Adding local user accounts can be automated using Host Profiles.</t>
  </si>
  <si>
    <t>Create a unique user account for each administrator. One method to implement the recommended state is to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t>
  </si>
  <si>
    <t>To close this finding, please provide a screenshot of the Local Users and Groups identifying the accounts that have administrator permissions with the agency's CAP.</t>
  </si>
  <si>
    <t>ESXI6.5-17</t>
  </si>
  <si>
    <t>IA-5</t>
  </si>
  <si>
    <t xml:space="preserve">Authenticator Management </t>
  </si>
  <si>
    <t>Establish a password policy for password complexity</t>
  </si>
  <si>
    <t>Require the use of passwords that are not easily guessed and that are difficult for password generators to determine.</t>
  </si>
  <si>
    <t>To confirm password complexity requirements are set, perform the following:
1. Login to the ESXi shell as a user with administrator privileges.
2. Open `/etc/pam.d/passwd`.
3. Locate the following line: 
 password requisite /lib/security/$ISA/pam_passwdqc.so retry=N min=N0,N1,N2,N3,N4
4. Confirm N0 is set to `disabled`.
5. Confirm N1 is set to `disabled`.
6. Confirm N2 is set to `disabled`.
7. Confirm N3 is set to `disabled`.
8. Confirm N4 is set to `14` or greater.
The above requires all passwords to be 8 or more characters long and comprised of at least one character from four distinct character sets.</t>
  </si>
  <si>
    <t>ESXi password policy conforms to the IRS Publication 1075 standards.</t>
  </si>
  <si>
    <t>The ESXi password policy does not enforce %account lockout attempts% %password length of eight or greater characters% and/or %password complexity%.</t>
  </si>
  <si>
    <t xml:space="preserve">Note: If issue code is HPW12 consider changing baseline criticality to Moderate
</t>
  </si>
  <si>
    <t xml:space="preserve">HPW3
HPW12
HPW19
</t>
  </si>
  <si>
    <t xml:space="preserve">HPW3: Minimum password length is too short
HPW12: Passwords do not meet complexity requirements
HPW19: More than one Publication 1075 password requirement is not met
</t>
  </si>
  <si>
    <t>4.2</t>
  </si>
  <si>
    <t>All passwords for ESXi hosts should be hard to guess to reduce the risk of unauthorized access.
**Note:** ESXi imposes no restrictions on the root password. Password strength and complexity rules only apply to non-root users.</t>
  </si>
  <si>
    <t xml:space="preserve">To set the password complexity requirements,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8 or more characters long and comprised of at least one character from four distinct character sets. </t>
  </si>
  <si>
    <t xml:space="preserve">Configure the ESXi password and account policies to meet IRS Publication 1075 requirements. One method to implement the recommended state is to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8 or more characters long and comprised of at least one character from four distinct character sets. </t>
  </si>
  <si>
    <t>To close this finding, please provide a screenshot of the passwd file contents with the agency's CAP.</t>
  </si>
  <si>
    <t>ESXI6.5-18</t>
  </si>
  <si>
    <t xml:space="preserve">IA-2 </t>
  </si>
  <si>
    <t>Use Active Directory for local user authentication</t>
  </si>
  <si>
    <t xml:space="preserve">ESXi can be configured to use a directory service such as Active Directory to manage users and groups. It is recommended that a directory service be used.
</t>
  </si>
  <si>
    <t xml:space="preserve">Perform the following from the vSphere Web Client:
1. Select the host and go to "Manage" -&gt; "Security &amp; Users" -&gt; "Authentication".
2. Ensure the domain settings are in accordance with the user credentials for an AD user that has the rights to join computers to the domain.
Alternately, execute the following PowerCLI command:
# Check each host and their domain membership status
Get-VMHost | Get-VMHostAuthentication | Select VmHost, Domain, DomainMembershipStatus
</t>
  </si>
  <si>
    <t>Active Directory is utilized for local user authentication.</t>
  </si>
  <si>
    <t>Active Directory is not used for local user authentication.</t>
  </si>
  <si>
    <t>HIA3</t>
  </si>
  <si>
    <t>HIA3: Authentication server is not used for end user authentication</t>
  </si>
  <si>
    <t>4.3</t>
  </si>
  <si>
    <t>Joining ESXi hosts to an Active Directory (AD) domain eliminates the need to create and maintain multiple local user accounts. Using AD for user authentication simplifies the ESXi host configuration, ensures password complexity and reuse policies are enforced, and reduces the risk of security breaches and unauthorized access.</t>
  </si>
  <si>
    <t>Use AD for local user authentication. One method to implement the recommended state is to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
Alternately, run the following PowerCLI command:
# Join the ESXI Host to the Domain
Get-VMHost HOST1 | Get-VMHostAuthentication | Set-VMHostAuthentication -Domain domain.local -User Administrator -Password Passw0rd -JoinDomain 
**Notes**:
1. Host Profiles can be used to automate adding hosts to an AD domain.
2. Consider using the vSphere Authentication proxy to avoid transmitting AD credentials over the network.</t>
  </si>
  <si>
    <t>Implement Active Directory for local user authentication.  One method to implement the recommended state is to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t>
  </si>
  <si>
    <t>ESXI6.5-19</t>
  </si>
  <si>
    <t>IA-4</t>
  </si>
  <si>
    <t>Identifier Management</t>
  </si>
  <si>
    <t>Set Active Directory group membership for the "ESX Admins" group</t>
  </si>
  <si>
    <t>The AD group used by vSphere is defined by the `esxAdminsGroup` attribute. By default, this attribute is set to "ESX Admins". All members of the group are granted full administrative access to all ESXi hosts in the domain. Monitor AD for the creation of this group, and limit membership to highly trusted users and groups.</t>
  </si>
  <si>
    <t>Ensure that only authorized users and groups belong to `esxAdminsGroup`, go to Active Directory and review the membership of the group name that is defined by the advanced host setting: `Config.HostAgent.plugins.hostsvc.esxAdminsGroup`.</t>
  </si>
  <si>
    <t>The ESX Admins group contains only authorized users.</t>
  </si>
  <si>
    <t>The ESX Admins group contains excess members or permissions.</t>
  </si>
  <si>
    <t>HAC11</t>
  </si>
  <si>
    <t>HAC11: User access was not established with concept of least privilege</t>
  </si>
  <si>
    <t>4.4</t>
  </si>
  <si>
    <t>An unauthorized user or group having membership in the `esxAdminsGroup` group will have full administrative access to all ESXi hosts. Such users may compromise the confidentiality, availability, and integrity of the all ESXi hosts and the respective data and processes they influence.</t>
  </si>
  <si>
    <t>Remove unauthorized users and groups belonging to `esxAdminsGroup`. One method to implement the recommended state is to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</si>
  <si>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Remove excess members or permissions from the ESX Admins group.</t>
  </si>
  <si>
    <t>To close this finding, please provide a screenshot of the updated ESX admins group members and permissions, along with a narrative confirmation that all members are required based on their job duties with the agency's CAP.</t>
  </si>
  <si>
    <t>ESXI6.5-20</t>
  </si>
  <si>
    <t>CM-5</t>
  </si>
  <si>
    <t>Access Restrictions for Change</t>
  </si>
  <si>
    <t>Exception Users list is properly configured</t>
  </si>
  <si>
    <t>Users who are added to the "Exception Users" list do not lose their permissions when the host enters lockdown mode. Usually you may want to add some service accounts, such as a backup agent, to the Exception Users list.</t>
  </si>
  <si>
    <t>Perform the following:
1. From the vSphere web client, select the host.
2. Click on "Configure" -&gt; "Settings" -&gt; "System" -&gt; "Security Profile".
3. Scroll down to "Lockdown Mode".
4. Verify that the list of "Exception Users" is correct.</t>
  </si>
  <si>
    <t>The list of users who can override lockdown mode is restricted to "Exception Users" only.</t>
  </si>
  <si>
    <t>The list of users who can override lockdown mode is not restricted to "Exception Users" only.</t>
  </si>
  <si>
    <t>4.5</t>
  </si>
  <si>
    <t>Users who do not require special permissions should not be exempted from lockdown mode because this increases the risk of unauthorized actions being performed, especially if a user account is compromised.</t>
  </si>
  <si>
    <t>Correct the membership of the "Exception Users" list. One method to implement the recommended state is to perform the following:
1. From the vSphere web client, select host.
2. Click on "Configure" -&gt; "Settings" -&gt; "System" -&gt; "Security Profile".
3. Scroll down to "Lockdown Mode".
4. Click "Edit", then click on "Exception Users".
5. Add or delete users as per your organization's requirements.</t>
  </si>
  <si>
    <t>Correct the membership of the "Exception Users" list. One method to implement the recommended state is to perform the following using the vSphere web client for each ESXi host:
1) Click on "Configure" -&gt; "Settings" -&gt; "System" -&gt; "Security Profile".
2) Scroll down to "Lockdown Mode".
3) Click "Edit", then click on "Exception Users".
4) Add or delete users as per your organization's requirements.</t>
  </si>
  <si>
    <t>To close this finding, please provide a screenshot showing CIM Interaction privilege granted to an unique service account for each CIM-based monitoring tool and third party application with the agency's CAP.</t>
  </si>
  <si>
    <t>ESXI6.5-21</t>
  </si>
  <si>
    <t>AC-7</t>
  </si>
  <si>
    <t>Unsuccessful Logon Attempts</t>
  </si>
  <si>
    <t>Set the maximum failed login attempts to 3</t>
  </si>
  <si>
    <t>Authentication should be configured so there is a maximum number of consecutive failed login attempts for each account, at which point the account at risk will be locked out.</t>
  </si>
  <si>
    <t xml:space="preserve">Perform the following steps:
1. From the vSphere Web Client, select the host.
2. Click "Configure" -&gt; "Settings" -&gt; "System" -&gt; "Advanced System Settings".
3. Enter "Security.AccountLockFailures" in the filter.
4. Verify that the value for this parameter is 3.
Alternately, the following PowerCLI command may be used:
Get-VMHost | Get-AdvancedSetting -Name Security.AccountLockFailures
</t>
  </si>
  <si>
    <t>The user account is locked after three consecutive incorrect attempts.</t>
  </si>
  <si>
    <t>User accounts not locked out after 3 unsuccessful login attempts</t>
  </si>
  <si>
    <t>HAC15</t>
  </si>
  <si>
    <t>HAC15: User accounts not locked out after 3 unsuccessful login attempts</t>
  </si>
  <si>
    <t>4.6</t>
  </si>
  <si>
    <t>Multiple account login failures for the same account could possibly be an attacker trying to brute force guess the password.</t>
  </si>
  <si>
    <t xml:space="preserve">Set the maximum failed login attempts correctly. One method to implement the recommended state is to perform the following steps:
1. From the vSphere Web Client, select the host.
2. Click "Configure" -&gt; "Settings" -&gt; "System" -&gt; "Advanced System Settings".
3. Enter "Security.AccountLockFailures" in the filter.
4. Click "Edit".
5. Set the value for this parameter to 3.
Alternately, use the following PowerCLI command:
Get-VMHost | Get-AdvancedSetting -Name Security.AccountLockFailures | Set-AdvancedSetting -Value 3
</t>
  </si>
  <si>
    <t>Set the maximum failed login retries to three (3) or fewer attempts. One method to implement the recommended state is to use the following PowerCLI command:
Get-VMHost | Get-AdvancedSetting -Name Security.AccountLockFailures | Set-AdvancedSetting -Value 3rameter to 3.</t>
  </si>
  <si>
    <t>To close this finding, please provide a screenshot showing accounts lock after 3 consecutive invalid attempts with the agency's CAP.</t>
  </si>
  <si>
    <t>ESXI6.5-22</t>
  </si>
  <si>
    <t>AC-11</t>
  </si>
  <si>
    <t>Device Lock</t>
  </si>
  <si>
    <t>Set account lockout to 15 minutes</t>
  </si>
  <si>
    <t>An account is automatically locked after the maximum number of failed consecutive login attempts is reached. The account should be automatically unlocked after 15 minutes, otherwise administrators will need to manually unlock accounts on request by authorized users.</t>
  </si>
  <si>
    <t xml:space="preserve">Perform the following:
1. From the vSphere Web Client, select the host.
2. Click "Configure" -&gt; "Settings" -&gt; "System" -&gt; "Advanced System Settings".
3. Enter "Security.AccountUnlockTime" in the filter.
4. Verify that the value for this parameter is set to 900.
Alternately, the following PowerCLI command may be used:
Get-VMHost | Get-AdvancedSetting -Name Security.AccountUnlockTime
</t>
  </si>
  <si>
    <t>Accounts unlock 15 minutes or greater minutes after deactivation due to password failures.</t>
  </si>
  <si>
    <t xml:space="preserve"> The account does not  automatically unlocked after 15 minutes.</t>
  </si>
  <si>
    <t>HAC2</t>
  </si>
  <si>
    <t>HAC2: User sessions do not lock after the Publication 1075 required timeframe</t>
  </si>
  <si>
    <t>4.7</t>
  </si>
  <si>
    <t>This setting reduces the inconvenience for benign users and the overhead on administrators, while also severely slowing down any brute force password guessing attacks.</t>
  </si>
  <si>
    <t xml:space="preserve">Set the account lockout to 15 minutes. One method to implement the recommended state is to perform the following:
1. From the vSphere Web Client, select the host.
2. Click "Configure" -&gt; "Settings" -&gt; "System" -&gt; "Advanced System Settings".
3. Enter "Security.AccountUnlockTime" in the filter.
4. Click "Edit".
5. Set the value for this parameter to 900.
Alternately, use the following PowerCLI command:
Get-VMHost | Get-AdvancedSetting -Name Security.AccountUnlockTime | Set-AdvancedSetting -Value 900
</t>
  </si>
  <si>
    <t>Set the account lockout to 15 minutes. One method to implement the recommended state is to perform the following PowerCLI command:
Get-VMHost | Get-AdvancedSetting -Name Security.AccountUnlockTime | Set-AdvancedSetting -Value 900.</t>
  </si>
  <si>
    <t>ESXI6.5-23</t>
  </si>
  <si>
    <t>AC-12</t>
  </si>
  <si>
    <t>Session Termination</t>
  </si>
  <si>
    <t>Set the DCUI timeout to 1800 seconds or less</t>
  </si>
  <si>
    <t>The Direct Console User Interface (DCUI) is used for directly logging into an ESXi host and carrying out host management tasks. This setting terminates an idle DCUI session after the specified number of seconds has elapsed.</t>
  </si>
  <si>
    <t xml:space="preserve">Perform the following steps:
1. From the vSphere Web Client, select the host.
2. Click "Configure" -&gt; "Settings" -&gt; "System" -&gt; "Advanced System Settings".
3. Enter "UserVars.DcuiTimeOut" in the filter.
4. Verify that the value for this parameter is 600 seconds or less.
Alternately, the following PowerCLI command may be used:
Get-VMHost | Get-AdvancedSetting -Name UserVars.DcuiTimeOut
</t>
  </si>
  <si>
    <t>The DCUI timeout is set to 600 seconds or less.</t>
  </si>
  <si>
    <t>The DCUI timeout is not set to 600 seconds or less.</t>
  </si>
  <si>
    <t>HRM5</t>
  </si>
  <si>
    <t>HRM5: User sessions do not terminate after the Publication 1075 period of inactivity</t>
  </si>
  <si>
    <t>5</t>
  </si>
  <si>
    <t>5.1</t>
  </si>
  <si>
    <t>Terminating idle DCUI sessions helps avoid unauthorized usage of the DCUI originating from leftover login sessions.</t>
  </si>
  <si>
    <t xml:space="preserve">Correct the DCUI timeout setting. One method to implement the recommended state is to perform the following steps:
1. From the vSphere Web Client, select the host.
2. Click "Configure" -&gt; "Settings" -&gt; "System" -&gt; "Advanced System Settings".
3. Enter "UserVars.DcuiTimeOut" in the filter.
4. Click "Edit".
5. Set the value for this parameter to 600 seconds or less.
Alternately, use the following PowerCLI command:
Get-VMHost | Get-AdvancedSetting -Name UserVars.DcuiTimeOut | Set-AdvancedSetting -Value 600
</t>
  </si>
  <si>
    <t xml:space="preserve">Set the DCUI timeout to 1800 seconds or less. One method to implement the recommended state is use the following PowerCLI command:
Get-VMHost | Get-AdvancedSetting -Name UserVars.DcuiTimeOut | Set-AdvancedSetting -Value 1800 seconds. </t>
  </si>
  <si>
    <t>ESXI6.5-24</t>
  </si>
  <si>
    <t>Disable ESXi Shell unless needed for diagnostics or troubleshooting</t>
  </si>
  <si>
    <t>The ESXi shell is an interactive command line environment available from the Direct Console User Interface (DCUI) or remotely via SSH. The ESXi shell should only be enabled on a host when running diagnostics or troubleshooting.</t>
  </si>
  <si>
    <t>Perform the following:
1. From the vSphere web client, select the host.
2. Select "Configure" -&gt; "System" -&gt; "Security Profile".
3. Scroll down to "Services".
4. Click "Edit".
5. Select "ESXi Shell".
6.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</si>
  <si>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The ESXi shell is disabled during normal operations.</t>
  </si>
  <si>
    <t>The ESXi shell is enabled outside of troubleshooting exercises.</t>
  </si>
  <si>
    <t>Note: If admin enables only to support assessment, this test case should Pass.</t>
  </si>
  <si>
    <t>5.3</t>
  </si>
  <si>
    <t>Activities performed from the ESXi shell bypass vCenter RBAC and audit controls, so the ESXi shell should only be enabled when needed to troubleshoot/resolve problems that cannot be fixed through the vSphere web client or vCLI/PowerCLI.</t>
  </si>
  <si>
    <t xml:space="preserve">Disable the ESXi shell. One method to implement the recommended state is to perform the following:
1. From the vSphere web client, select the host.
2. Select "Configure" -&gt; "System" -&gt; "Security Profile".
3. Scroll down to "Services".
4. Click "Edit...".
5. Select "ESXi Shell".
6. Click "Stop".
7. Change the Startup Policy to "Start and Stop Manually".
8. Click "OK".
Alternately, use the following PowerCLI command:
# Set the ESXi shell to start manually rather than automatically for all hosts
Get-VMHost | Get-VMHostService | Where { $_.key -eq "TSM" } | Set-VMHostService -Policy Off
</t>
  </si>
  <si>
    <t>Disable the SSH shell during normal operations. One method to implement the recommended state is to use the following PowerCLI command:
# Set the ESXi shell to start manually rather than automatically for all hosts
Get-VMHost | Get-VMHostService | Where { $_.key -eq "TSM" } | Set-VMHostService -Policy Off.</t>
  </si>
  <si>
    <t>ESXI6.5-25</t>
  </si>
  <si>
    <t>Disable SSH</t>
  </si>
  <si>
    <t>The ESXi shell, when enabled, can be accessed directly from the host console through the DCUI or remotely using SSH. Disable Secure Shell (SSH) for each ESXi host to prevent remote access to the ESXi shell, and only enable SSH when needed for troubleshooting or diagnostics.</t>
  </si>
  <si>
    <t>Perform the following:
1. From the vSphere web client, select the host.
2. Select "Configure" -&gt; "System" -&gt; "Security Profile".
3. Scroll down to "Services".
4. Click "Edit".
5. Select "SSH".
6.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</si>
  <si>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The SSH shell is disabled during normal operations.</t>
  </si>
  <si>
    <t>The Secure Shell (SSH) shell is enabled outside of troubleshooting exercises.</t>
  </si>
  <si>
    <t>5.4</t>
  </si>
  <si>
    <t>Remote access to the host should be limited to the vSphere Client, remote command-line tools (vCLI/PowerCLI), and through the published APIs. Under normal circumstances, remote access to the host using SSH should be disabled.</t>
  </si>
  <si>
    <t xml:space="preserve">Disable SSH. One method to implement the recommended state is to perform the following:
1. From the vSphere web client, select the host.
2. Select "Configure" -&gt; "System" -&gt; "Security Profile".
3. Scroll down to "Services".
4. Click "Edit...".
5. Select "SSH".
6. Click "Stop".
7. Change the Startup Policy to "to Start and Stop Manually".
8. Click "OK".
Alternately, use the following PowerCLI command:
# Set SSH to start manually rather than automatically for all hosts
Get-VMHost | Get-VMHostService | Where { $_.key -eq "TSM-SSH" } | Set-VMHostService -Policy Off
</t>
  </si>
  <si>
    <t>Disable SSH. One method to implement the recommended state is use the following PowerCLI command:
# Set SSH to start manually rather than automatically for all hosts
Get-VMHost | Get-VMHostService | Where { $_.key -eq "TSM-SSH" } | Set-VMHostService -Policy Off.</t>
  </si>
  <si>
    <t>ESXI6.5-26</t>
  </si>
  <si>
    <t>Limit CIM Access</t>
  </si>
  <si>
    <t>The Common Information Model (CIM) system provides an interface that enables hardware-level management from remote applications using a set of standard APIs. Provide only the minimum access necessary to applications. Do not provision CIM-based hardware monitoring tools and other third-party applications to run as root or as another administrator account. Instead, create a dedicated service account specific to each CIM application with the minimal access and privileges needed for that application.</t>
  </si>
  <si>
    <t xml:space="preserve">Check for a limited-privileged service account with the following CIM roles applied:
`Host.Config.SystemManagement` `Host.CIM.CIMInteraction`
Alternately, the following PowerCLI command may be used:
# List all user accounts on the Host -Host Local connection required-
Get-VMHostAccount
</t>
  </si>
  <si>
    <t>Administration access to the CIM tools are not restricted.</t>
  </si>
  <si>
    <t>The management of CIM application monitoring tools is not implemented correctly.  %include specific failures based on test results and add account names as applicable%</t>
  </si>
  <si>
    <t>5.5</t>
  </si>
  <si>
    <t>If CIM-based hardware monitoring tools or other third-party applications are granted unneeded administrator level access, they could potentially be used to compromise the security of the host.</t>
  </si>
  <si>
    <t xml:space="preserve">Limit CIM access. One method to implement the recommended state is to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-UserAccount
</t>
  </si>
  <si>
    <t>Remove all administrative access to CIM hardware monitoring tools if it is not required for operations. Create a service account for each CIM-based monitoring tool that has CIMINTERACTION or read-only access. One method to implement the recommended state is run the following PowerCLI command:
# Create a new host user account -Host Local connection required-
New-VMHostAccount -ID ServiceUser -Password 
 -UserAccount.</t>
  </si>
  <si>
    <t>ESXI6.5-27</t>
  </si>
  <si>
    <t xml:space="preserve">Enable Lockdown mode </t>
  </si>
  <si>
    <t>Enabling lockdown mode disables direct local access to an ESXi host, requiring the host be managed remotely from vCenter Server.
There are some operations, such as backup and troubleshooting, that require direct access to the host. In these cases, lockdown mode can be disabled on a temporary basis for specific hosts as needed, and then re-enabled when the task is completed.
Note: Lockdown mode does not apply to users who log in using authorized keys. Also, users in the DCUI.Access list for each host are allowed to override lockdown mode and log in to the DCUI. By default, the "root" user is the only user listed in the DCUI.Access list.</t>
  </si>
  <si>
    <t xml:space="preserve">Perform the following from the vSphere web client:
1. Select the host.
2. Select "Configure" -&gt; "System" -&gt; "Security Profile".
3. Scroll down to "Lockdown Mode".
4. Click "Edit".
5. Ensure the "Enable Lockdown Mode" checkbox is checked.
Alternately, the following PowerCLI command may be used:
# To check if Lockdown mode is enabled
Get-VMHost | Select Name,@{N="Lockdown";E={$_.Extensiondata.Config.adminDisabled}}
</t>
  </si>
  <si>
    <t>Lockdown mode has been configured for secure administrative access.</t>
  </si>
  <si>
    <t>Lockdown mode has not been configured on the ESXi server.</t>
  </si>
  <si>
    <t>Note: Do not mark as a finding if the administrator disabled lockdown mode for Nessus Scanning.</t>
  </si>
  <si>
    <t>5.6</t>
  </si>
  <si>
    <t>Lockdown mode limits ESXi host access to the vCenter server to ensure the roles and access controls implemented in vCenter are always enforced and users cannot bypass them by logging into a host directly. By forcing all interaction to occur through vCenter Server, the risk of someone inadvertently attaining elevated privileges or performing tasks that are not properly audited is greatly reduced.</t>
  </si>
  <si>
    <t xml:space="preserve">Enable lockdown mode. One method to implement the recommended state is to perform the following from the vSphere web client:
1. Select the host.
2. Select "Configure" -&gt; "System" -&gt; "Security Profile".
3. Scroll down to "Lockdown Mode".
4. Click "Edit...".
5. Select the "Enable Lockdown Mode" checkbox.
6. Click "OK".
Alternately, run the following PowerCLI command:
# Enable lockdown mode for each host
Get-VMHost | Foreach { $_.EnterLockdownMode() }
</t>
  </si>
  <si>
    <t>Configure lockdown mode on the ESXi server.  One method to implement the recommended state is to run the following PowerCLI command:
# Enable lockdown mode for each host
Get-VMHost | Foreach { $_.EnterLockdownMode() }.</t>
  </si>
  <si>
    <t>To close this finding, please provide a screenshot showing lockdown mode has been enabled with the agency's CAP.</t>
  </si>
  <si>
    <t>ESXI6.5-28</t>
  </si>
  <si>
    <t>Set idle ESXi shell and SSH sessions time out after 300 seconds or less</t>
  </si>
  <si>
    <t>The `ESXiShellInteractiveTimeOut` allows you to automatically terminate idle ESXi shell and SSH sessions. The permitted idle time should be 300 seconds or less.</t>
  </si>
  <si>
    <t xml:space="preserve">Perform the following from the vSphere web client:
1. Select the host.
2. Click "Configure" -&gt; "System" -&gt; "Advanced System Settings".
3. Type `ESXiShellInteractiveTimeOut` in the filter.
4. Verify that the attribute is set to `300` seconds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
</t>
  </si>
  <si>
    <t>The ESXi shell and SSH sessions timeout is set to 300 seconds or less.</t>
  </si>
  <si>
    <t>The ESXi shell and SSH sessions timeout is not set to 300 seconds or less.</t>
  </si>
  <si>
    <t>5.8</t>
  </si>
  <si>
    <t>If a user forgets to log out of an ESXi shell or SSH session, the idle session will exist indefinitely, increasing the potential for someone to gain unauthorized privileged access to the host, unless a timeout is set.</t>
  </si>
  <si>
    <t xml:space="preserve">Set the timeout to the desired value. One method to implement the recommended state is to perform the following from the vSphere web client:
1. Select the host.
2. Click "Configure" -&gt; "System" -&gt; "Advanced System Settings".
3. Type `ESXiShellInteractiveTimeOut` in the filter.
4. Click on the attribute to highlight it.
5. Click the pencil icon to edit.
6. Set the attribute to the desired value (`300` seconds or less).
7. Click "OK".
**Note:** A value of 0 disables the ESXi ShellInteractiveTimeOut.
Alternately, use the following PowerCLI command:
# Set Remove UserVars.ESXiShellInteractiveTimeOut to 300 on all hosts
Get-VMHost | Get-AdvancedSetting -Name 'UserVars.ESXiShellInteractiveTimeOut' | Set-AdvancedSetting -Value "1800"
</t>
  </si>
  <si>
    <t>Set idle ESXi shell and SSH sessions time out after 300 seconds or less. One method to implement the recommended state is to use the following PowerCLI command:
# Set Remove UserVars.ESXiShellInteractiveTimeOut to 300 on all hosts
Get-VMHost | Get-AdvancedSetting -Name 'UserVars.ESXiShellInteractiveTimeOut' | Set-AdvancedSetting -Value "300".</t>
  </si>
  <si>
    <t>ESXI6.5-29</t>
  </si>
  <si>
    <t>Set the shell services timeout to 30 minutes or less</t>
  </si>
  <si>
    <t>When the ESXi shell or SSH services are enabled on a host, they will run indefinitely. To avoid this, set the `ESXiShellTimeOut`, which defines a window of time after which the ESXi shell and SSH services will automatically be terminated.
It is recommended to set the `ESXiShellInteractiveTimeOut` together with `ESXiShellTimeOut`.</t>
  </si>
  <si>
    <t xml:space="preserve">Perform the following from the vSphere web client:
1. Select the host and click "Configure" -&gt; "System" -&gt; "Advanced System Settings".
2. Type `ESXiShellTimeOut` in the filter.
3. Ensure the attribute is set to 3600 seconds (1 hour) or less.
Alternately, the following PowerCLI command may be used:
# List UserVars.ESXiShellTimeOut in minutes for each host
Get-VMHost | Select Name, @{N="UserVars.ESXiShellTimeOut";E={$_ | Get-AdvancedSettings UserVars.ESXiShellTimeOut | Select -ExpandProperty Values}}
</t>
  </si>
  <si>
    <t>The shell services timeout is set for 1 hour or less.</t>
  </si>
  <si>
    <t>The shell services timeout is not set for 1 hour or less.</t>
  </si>
  <si>
    <t>5.9</t>
  </si>
  <si>
    <t>This reduces the risk of an inactive ESXi shell or SSH service being misused by an unauthorized party to compromise a host.</t>
  </si>
  <si>
    <t xml:space="preserve">Set the timeout to the desired value. One method to implement the recommended state is to perform the following from the vSphere web client:
1. Select the host and click "Configure" -&gt; "System" -&gt; "Advanced System Settings".
2. Type `ESXiShellTimeOut` in the filter.
3. Click on the attribute to highlight it.
4. Click the pencil icon to edit.
5. Set the attribute to 3600 seconds (1 hour) or less.
6. Click "OK".
**Note:** A value of 0 disables the ESXiShellTimeOut. 
Alternately, run the following PowerCLI command:
# Set UserVars.ESXiShellTimeOut to 3600 on all hosts
Get-VMHost | Get-AdvancedSetting -Name 'UserVars.ESXiShellTimeOut' | Set-AdvancedSetting -Value "3600"
</t>
  </si>
  <si>
    <t>Set the shell services timeout to 30 minutes or less. One method to implement the recommended state is to run the following PowerCLI command:
# Set UserVars.ESXiShellTimeOut to 1800 on all hosts
Get-VMHost | Get-AdvancedSetting -Name 'UserVars.ESXiShellTimeOut' | Set-AdvancedSetting -Value "1800".</t>
  </si>
  <si>
    <t>ESXI6.5-30</t>
  </si>
  <si>
    <t>Set DCUI has a trusted users list for lockdown mode</t>
  </si>
  <si>
    <t>Lockdown mode disables direct host access, requiring admins to manage hosts from vCenter. Set DCUI.Access to a list of highly trusted users who would be able to override lockdown mode and access the DCUI in the event an ESXi host became isolated from vCenter.
**NOTE:** If you disable lockdown mode using the DCUI, all users with the DCUI.Access privilege will be granted the Administrator role on the host.</t>
  </si>
  <si>
    <t xml:space="preserve">Perform the following from the vSphere web client:
1. Select the host.
2. Select "Configure" -&gt; "System" -&gt; "Advanced System Settings".
3. Type `DCUI.Access` in the filter.
4. Ensure the `DCUI.Access` attribute is set to a comma-separated list of the users who are allowed to override lockdown mode.
Alternately, the following PowerCLI command may be used:
Get-VMHost | Get-AdvancedSetting -Name DCUI.Access
</t>
  </si>
  <si>
    <t>Lockdown mode has not been configured for secure administrative access.</t>
  </si>
  <si>
    <t>The list prevents all admins from becoming locked out and no longer being able to manage the host.</t>
  </si>
  <si>
    <t>Set a trusted users list for DCUI. One method to implement the recommended state is to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</si>
  <si>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Set DCUI has a trusted users list for lockdown mode. One method to implement the recommended state is to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</si>
  <si>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To close this finding, please provide a screenshot of the DCUI.Access attribute list of users who can override lockdown mode, along with confirmation that all users are authorized VMware admins with the agency's CAP.</t>
  </si>
  <si>
    <t>ESXI6.5-31</t>
  </si>
  <si>
    <t>SC-23</t>
  </si>
  <si>
    <t>Session Authenticity</t>
  </si>
  <si>
    <t>Bidirectional CHAP authentication for iSCSI traffic is enabled</t>
  </si>
  <si>
    <t>vSphere allows for the use of bidirectional authentication of both the iSCSI target and host. Bidirectional Challenge-Handshake Authentication Protocol (CHAP), also known as Mutual CHAP, should be enabled to provide bidirectional authentication.</t>
  </si>
  <si>
    <t xml:space="preserve">To verify that bidirectional CHAP authentication is enabled for iSCSI traffic, perform the following:
1. From the vSphere Web Client, navigate to "Hosts and Clusters".
2. Click on a host.
3. Click on "Configure" -&gt; "Storage" -&gt; "Storage Adapters".
4. Select the iSCSI adapter.
5. Under Adapter Details, click the Properties tab.
6. Verify that the authentication method is "Use bidirectional CHAP".
Alternately, the following PowerCLI command may be used:
# List Iscsi Initiator and CHAP Name if defined
Get-VMHost | Get-VMHostHba | Where {$_.Type -eq "Iscsi"} | Select VMHost, Device, ChapType, @{N="CHAPName";E={$_.AuthenticationProperties.ChapName}}
</t>
  </si>
  <si>
    <t>Mutual authentication is enabled for iSCSI targets.</t>
  </si>
  <si>
    <t>Mutual authentication of iSCSI traffic is not enabled.</t>
  </si>
  <si>
    <t>HIA1</t>
  </si>
  <si>
    <t>HIA1: Adequate device identification and authentication is not employed</t>
  </si>
  <si>
    <t>6</t>
  </si>
  <si>
    <t>6.1</t>
  </si>
  <si>
    <t>By not authenticating both the iSCSI target and host, there is a potential for a man-in-the-middle attack in which an attacker might impersonate either side of the connection to steal data. Bidirectional authentication can mitigate this risk.
**Note:** Choosing not to enforce bidirectional authentication can make sense if you create a dedicated network or VLAN to service all your iSCSI devices. If the iSCSI facility is isolated from general network traffic, it is less vulnerable to exploitation.</t>
  </si>
  <si>
    <t xml:space="preserve">Enable bidirectional CHAP authentication for iSCSI traffic. One method to implement the recommended state is to perform the following:
1. From the vSphere Web Client, navigate to "Hosts and Clusters".
2. Click on a host.
3. Click on "Configure" -&gt; "Storage" -&gt; "Storage Adapters".
4. Select the iSCSI adapter to configure OR click the green plus symbol to create a new adapter.
5. Under Adapter Details, click the Properties tab and click "Edit" in the Authentication panel.
6. Specify authentication method: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11. Click the second to last symbol to rescan the iSCSI adapter.
Alternately, run the following PowerCLI command:
# Set the Chap settings for the Iscsi Adapter
Get-VMHost | Get-VMHostHba | Where {$_.Type -eq "Iscsi"} | Set-VMHostHba # Use desired parameters here
</t>
  </si>
  <si>
    <t>Enable bidirectional CHAP authentication for iSCSI traffic. One method to implement the recommended state is run the following PowerCLI command:
# Set the Chap settings for the Iscsi Adapter
Get-VMHost | Get-VMHostHba | Where {$_.Type -eq "Iscsi"} | Set-VMHostHba # Use desired parameters here.</t>
  </si>
  <si>
    <t>ESXI6.5-32</t>
  </si>
  <si>
    <t>Ensure uniqueness of CHAP authentication secrets</t>
  </si>
  <si>
    <t>Challenge-Handshake Authentication Protocol (CHAP) requires both client and host to know the secret (password) to establish a connection. Each mutual authentication secret should be unique.</t>
  </si>
  <si>
    <t xml:space="preserve">Run the following to list all iSCSI adapters and their corresponding CHAP configuration:
# List Iscsi Initiator and CHAP Name if defined
Get-VMHost | Get-VMHostHba | Where {$_.Type -eq "Iscsi"} | Select VMHost, Device, ChapType, @{N="CHAPName";E={$_.AuthenticationProperties.ChapName}}
</t>
  </si>
  <si>
    <t>For each iSCSI target (ESXi host), the CHAP secret utilized is unique.</t>
  </si>
  <si>
    <t>Each iSCSI target (ESXi host) does not use a unique CHAP secret.</t>
  </si>
  <si>
    <t>6.2</t>
  </si>
  <si>
    <t>If all mutual authentication secrets are unique, compromise of one secret does not allow an attacker to authenticate to other hosts or clients using that same secret.</t>
  </si>
  <si>
    <t>Change the values of CHAP secrets so they are unique. One method to implement the recommended state is to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</si>
  <si>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To change the values of CHAP secrets so they are unique. One method to implement the recommended state is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</si>
  <si>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ESXI6.5-33</t>
  </si>
  <si>
    <t>SC-2</t>
  </si>
  <si>
    <t>Application Partitioning</t>
  </si>
  <si>
    <t>Storage area network (SAN) resources are segregated properly</t>
  </si>
  <si>
    <t>Use zoning and logical unit number (LUN) masking to segregate storage area network (SAN) activity. 
Zoning provides access control in the SAN topology. Zoning defines which host bus adapters (HBAs) can connect to which targets. The devices outside a zone are not visible to the devices inside the zone when SAN zoning is configured. For example, zones defined for testing should be managed independently within the SAN so they do not interfere with activity in the production zones. Similarly, you can set up different zones for different departments. Zoning must take into account any host groups that have been set up on the SAN device. 
LUN masking is a process that makes a LUN available to some hosts and unavailable to other hosts.</t>
  </si>
  <si>
    <t>The audit procedures to verify SAN activity is properly segregated are SAN vendor or product-specific.</t>
  </si>
  <si>
    <t>Zoning and LUN Masking are utilized to segment SAN zones.</t>
  </si>
  <si>
    <t>Zoning and LUN masking are not used to segment virtual machines.</t>
  </si>
  <si>
    <t>HCM25</t>
  </si>
  <si>
    <t>HCM25: Zoning has not been configured appropriately</t>
  </si>
  <si>
    <t>6.3</t>
  </si>
  <si>
    <t>Segregating SAN activity can reduce the attack surface for the SAN, prevent non-ESXi systems from accessing SANs, and 
separate environments, for example, test and production environments.</t>
  </si>
  <si>
    <t>Use zoning and logical unit number (LUN) masking to segregate storage area network (SAN) activity. 
In general, with ESXi hosts, use a single-initiator zoning or a single-initiator-single-target zoning. The latter is a preferred zoning practice. Using the more restrictive zoning prevents problems and misconfigurations that can occur on the SAN.</t>
  </si>
  <si>
    <t xml:space="preserve">Implement zoning and LUN masking to segment each SAN zone and disk array.  With ESXi hosts, use a single-initiator zoning or a single-initiator-single-target zoning.  </t>
  </si>
  <si>
    <t>ESXI6.5-34</t>
  </si>
  <si>
    <t>SC-8</t>
  </si>
  <si>
    <t>Transmission Confidentiality and Integrity</t>
  </si>
  <si>
    <t>Set the vSwitch Forged Transmits policy to reject</t>
  </si>
  <si>
    <t>Set the vSwitch Forged Transmits policy to reject for each vSwitch. Reject Forged Transmit can be set at the vSwitch and/or the Portgroup level. You can override switch-level settings at the Portgroup level.</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</si>
  <si>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Forged transmits is set to "Reject".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</si>
  <si>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Forged Transmits is  set to Reject on each vSwitch</t>
  </si>
  <si>
    <t>Forged Transmits is not set to Reject on each vSwitch.</t>
  </si>
  <si>
    <t>HSI32</t>
  </si>
  <si>
    <t>HSI32: Virtual Switch (Vswitch) security parameters are set incorrectly</t>
  </si>
  <si>
    <t>7</t>
  </si>
  <si>
    <t>7.1</t>
  </si>
  <si>
    <t>If the virtual machine operating system changes the MAC address, the operating system can send frames with an impersonated source MAC address at any time. This allows an operating system to stage malicious attacks on the devices in a network by impersonating a network adaptor authorized by the receiving network. Setting forged transmissions to accept means the virtual switch does not compare the source and effective MAC addresses. To protect against MAC address impersonation, all virtual switches should have forged transmissions set to reject.</t>
  </si>
  <si>
    <t xml:space="preserve">Set the policy to reject forged transmissions.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Forged transmits to "Reject".
7. Click "OK".
Alternately, the following ESXi shell command may be used:
# esxcli network vswitch standard policy security set -v vSwitch2 -f false
</t>
  </si>
  <si>
    <t>Set forged transmits to reject on each vswitch. One method to implement the recommended state is to run the following command(s) via the ESXi shell:
# esxcli network vswitch standard policy security set -v vSwitch2 -f false.</t>
  </si>
  <si>
    <t>To close this finding, please provide a screenshot showing the rejected vSwitch Forged Transmits policy  setting  with the agency's CAP.</t>
  </si>
  <si>
    <t>ESXI6.5-35</t>
  </si>
  <si>
    <t>Set the vSwitch MAC Address Change policy to reject</t>
  </si>
  <si>
    <t>Ensure the MAC Address Change policy within the vSwitch is set to reject. Reject MAC Changes can be set at the vSwitch and/or the Portgroup level. You can override switch-level settings at the Portgroup level.</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</si>
  <si>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MAC Address Changes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</si>
  <si>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MAC Address Change is set to Reject on each vSwitch</t>
  </si>
  <si>
    <t>MAC Address Change is not set to Reject on each vSwitch.</t>
  </si>
  <si>
    <t>7.2</t>
  </si>
  <si>
    <t>If the virtual machine operating system changes the MAC address, it can send frames with an impersonated source MAC address at any time. This allows it to stage malicious attacks on the devices in a network by impersonating a network adaptor authorized by the receiving network.</t>
  </si>
  <si>
    <t xml:space="preserve">Set the policy to reject.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MAC Address Changes to "Reject".
7. Click "OK".
Alternately, perform the following using the ESXi shell:
# esxcli network vswitch standard policy security set -v vSwitch2 -m false
</t>
  </si>
  <si>
    <t>Set the MAC address change to reject for each vswitch. One method to implement the recommended state is to run the following command(s) via the ESXi shell:
# esxcli network vswitch standard policy security set -v vSwitch2 -m false.</t>
  </si>
  <si>
    <t>To close this finding, please provide a screenshot of the updated MAC address changes setting with the agency's CAP.</t>
  </si>
  <si>
    <t>ESXI6.5-36</t>
  </si>
  <si>
    <t>Set the vSwitch Promiscuous Mode policy to reject</t>
  </si>
  <si>
    <t>Ensure the Promiscuous Mode Policy within the vSwitch is set to reject. Promiscuous mode can be set at the vSwitch and/or the Portgroup level. You can override switch-level settings at the Portgroup level.</t>
  </si>
  <si>
    <t xml:space="preserve">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Promiscuous Mode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</si>
  <si>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Promiscuous Mode is set to Reject on each vSwitch</t>
  </si>
  <si>
    <t>Promiscuous Mode is not set to Reject on each vSwitch.</t>
  </si>
  <si>
    <t>7.3</t>
  </si>
  <si>
    <t>When promiscuous mode is enabled for a virtual switch, all virtual machines connected to the dvPortgroup have the potential of reading all packets crossing that network. This could enable unauthorized access to the contents of those packets.</t>
  </si>
  <si>
    <t xml:space="preserve">Set the policy to reject. One method to implement the recommended state is to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Promiscuous Mode to "Reject".
7. Click "OK".
Alternately, perform the following via the ESXi shell:
# esxcli network vswitch standard policy security set -v vSwitch2 -p false
</t>
  </si>
  <si>
    <t>Set the vSwitch Promiscuous Mode policy to reject. One method to implement the recommended state is to run the following command(s) via the ESXi shell:
# esxcli network vswitch standard policy security set -v vSwitch2 -p false.</t>
  </si>
  <si>
    <t>To close this finding, please provide a screenshot showing promiscuous mode is set to reject with the agency's CAP.</t>
  </si>
  <si>
    <t>ESXI6.5-37</t>
  </si>
  <si>
    <t>CM-6</t>
  </si>
  <si>
    <t>Configuration Settings</t>
  </si>
  <si>
    <t>Set port groups are not configured to the value of the native VLAN</t>
  </si>
  <si>
    <t>ESXi does not use the concept of native VLAN, so do not configure port groups to use the native VLAN ID. If the default value of 1 for the native VLAN is being used, the ESXi Server virtual switch port groups should be configured with any value between 2 and 4094. Otherwise, ensure that the port group is not configured to use whatever value is set for the native VLAN.</t>
  </si>
  <si>
    <t xml:space="preserve">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</si>
  <si>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VLAN 1 is not utilized in network architecture decisions within the virtualized environment.</t>
  </si>
  <si>
    <t>The default Virtual Local Area Network (VLAN) 1 is used for virtual traffic.</t>
  </si>
  <si>
    <t>HSC30</t>
  </si>
  <si>
    <t>HSC30: VLAN configurations do not utilize networking best practices</t>
  </si>
  <si>
    <t>7.4</t>
  </si>
  <si>
    <t>Frames with VLAN specified in the port group will have a tag, but frames without a VLAN specified in the port group are not tagged and therefore will end up as belonging to the native VLAN of the physical switch. For example, frames on VLAN 1 from a Cisco physical switch will be untagged, because this is considered as the native VLAN. However, frames from ESXi specified as VLAN 1 will be tagged with a "1"; therefore, traffic from ESXi that is destined for the native VLAN will not be correctly routed (because it is tagged with a "1" instead of being untagged), and traffic from the physical switch coming from the native VLAN will not be visible (because it is not tagged). If the ESXi virtual switch port group uses the native VLAN ID, traffic from those VMs will not be visible to the native VLAN on the switch, because the switch is expecting untagged traffic.</t>
  </si>
  <si>
    <t>Stop using the native VLAN ID for port groups.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</si>
  <si>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Stop using the native VLAN ID for port groups. One method to implement the recommended state is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</si>
  <si>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ESXI6.5-38</t>
  </si>
  <si>
    <t>Set port groups are not configured to VLAN values reserved by upstream physical switches</t>
  </si>
  <si>
    <t>Ensure that port groups are not configured to VLAN values reserved by upstream physical switches. Certain physical switches reserve certain VLAN IDs for internal purposes and often disallow traffic configured to these values. For example, Cisco Catalyst switches typically reserve VLANs 1001 through 1024 and 4094, while Nexus switches typically reserve 3968 through 4047 and 4094. Check the documentation for your specific switch.</t>
  </si>
  <si>
    <t>VMware VLANs are unique to the virtual environment and do not conflict with upstream VLAN assignments.</t>
  </si>
  <si>
    <t>VLANs are not unique to the virtual environment and conflict with upstream VLANs.</t>
  </si>
  <si>
    <t>7.5</t>
  </si>
  <si>
    <t>Using a reserved VLAN might result in a denial of service on the network.</t>
  </si>
  <si>
    <t>Change the VLAN values for port groups to non-reserved values.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</si>
  <si>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Change the VLAN values for port groups to non-reserved values. One method to implement the recommended state is using the vSphere Web Client: 
1)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</si>
  <si>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ESXI6.5-39</t>
  </si>
  <si>
    <t>Set port groups are not configured to VLAN 4095 except for Virtual Guest Tagging (VGT)</t>
  </si>
  <si>
    <t>Port groups should not be configured to VLAN 4095 except for Virtual Guest Tagging (VGT). When a port group is set to VLAN 4095, this activates VGT mode. In this mode, the vSwitch passes all network frames to the guest virtual machine without modifying the VLAN tags, leaving it up to the guest to deal with them. VLAN 4095 should be used only if the guest has been specifically configured to manage VLAN tags itself.</t>
  </si>
  <si>
    <t xml:space="preserve">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
</t>
  </si>
  <si>
    <t>VLAN 4095 is only utilized for Virtual Guest Tagging (VGT)</t>
  </si>
  <si>
    <t>VLAN 4095 is used but not for Virtual Guest Tagging (VGT).</t>
  </si>
  <si>
    <t>7.6</t>
  </si>
  <si>
    <t>If VGT is enabled inappropriately, it might cause a denial of service or allow a guest virtual machine to interact with traffic on an unauthorized VLAN.</t>
  </si>
  <si>
    <t>Set port groups to values other than 4095 unless VGT is required. One method to implement the recommended state is to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</si>
  <si>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Set port groups to values other than 4095 unless VGT is required. One method to implement the recommended state is using the vSphere Web Client: 
1)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7)Click the "Edit settings" pencil icon under the topology diagram title.
8) In the Properties section, name the port group in the Network Label text field.
9) Choose an existing VLAN ID drop-down menu or type in a new one.</t>
  </si>
  <si>
    <t>ESXI6.5-40</t>
  </si>
  <si>
    <t>SC-4</t>
  </si>
  <si>
    <t xml:space="preserve">Information in Shared System Resources
 </t>
  </si>
  <si>
    <t>Informational messages from the VM to the VMX file are limited</t>
  </si>
  <si>
    <t>Limit informational messages from the virtual machine (VM) to the virtual machine extensions (VMX) file to avoid filling the datastore. The configuration file containing these name-value pairs is limited to a size of 1 MB by default. This should be sufficient for most cases, but you can change this value if necessary, such as if large amounts of custom information are being stored in the configuration file.</t>
  </si>
  <si>
    <t xml:space="preserve">View the virtual machine configuration file and verify that tools.setInfo.sizeLimit is set to `1048576`.
Additionally, the following PowerCLI command may be used:
# List the VMs and their current settings
Get-VM | Get-AdvancedSetting -Name "tools.setInfo.sizeLimit" | Select Entity, Name, Value
</t>
  </si>
  <si>
    <t>The size of the informational messages for Virtual Machines are limited to prevent high disk utilization.</t>
  </si>
  <si>
    <t>Informational messages are not limited, which can lead to high disk utilization.</t>
  </si>
  <si>
    <t>Limited</t>
  </si>
  <si>
    <t>HAU23</t>
  </si>
  <si>
    <t>HAU23: Audit storage capacity threshold has not been defined</t>
  </si>
  <si>
    <t>8.1</t>
  </si>
  <si>
    <t>8.1.1</t>
  </si>
  <si>
    <t>Filling the datastore with informational messages from the VM to the VMX file could cause a denial of service.</t>
  </si>
  <si>
    <t xml:space="preserve">Limit informational messages to 1 MB. One method to implement the recommended state is to run the following PowerCLI command:
# Add the setting to all VMs
Get-VM | New-AdvancedSetting -Name "tools.setInfo.sizeLimit" -value 1048576
</t>
  </si>
  <si>
    <t>ESXI6.5-41</t>
  </si>
  <si>
    <t>MP-7</t>
  </si>
  <si>
    <t>Media Use</t>
  </si>
  <si>
    <t>Disconnect all unnecessary floppy devices</t>
  </si>
  <si>
    <t>Ensure that no floppy device is connected to a virtual machine unless required. For a floppy device to be disconnected, the floppyX.present parameter should either not be present or have a value of FALSE.</t>
  </si>
  <si>
    <t xml:space="preserve">Confirm that the following parameter is either NOT present or is set to FALSE: floppyX.present
Alternately, the following PowerCLI command may be used:
# Check for Floppy Devices attached to VMs
Get-VM | Get-FloppyDrive | Select Parent, Name, ConnectionState
</t>
  </si>
  <si>
    <t>Virtual Serial Port utilizes encryption.</t>
  </si>
  <si>
    <t>The Virtual Serial Port does not use encryption.</t>
  </si>
  <si>
    <t>HSI7</t>
  </si>
  <si>
    <t>HSI7: FTI can move via covert channels (e.g., VM isolation tools)</t>
  </si>
  <si>
    <t>8.2</t>
  </si>
  <si>
    <t>8.2.1</t>
  </si>
  <si>
    <t>Removing unnecessary hardware devices can reduce the number of potential attack channels and help prevent attacks.</t>
  </si>
  <si>
    <t>Disconnect all floppy drives from VMs. One method to implement the recommended state is to run the following PowerCLI command:
# Remove all Floppy drives attached to VMs
Get-VM | Get-FloppyDrive | Remove-FloppyDrive
The VM will need to be powered off for this change to take effect.</t>
  </si>
  <si>
    <t>Disconnect all floppy drives from VMs. One method to implement the recommended state is run the following PowerCLI command:
Get-VM | Get-FloppyDrive | Remove-FloppyDrive
The VM will need to be powered off for this change to take effect.</t>
  </si>
  <si>
    <t>ESXI6.5-42</t>
  </si>
  <si>
    <t>CM-2</t>
  </si>
  <si>
    <t>Baseline Configuration</t>
  </si>
  <si>
    <t xml:space="preserve">Disconnect all unnecessary parallel ports </t>
  </si>
  <si>
    <t>Ensure that no parallel port is connected to a virtual machine unless required. For a parallel port to be disconnected, the parallelX.present parameter should either not be present or have a value of FALSE.</t>
  </si>
  <si>
    <t xml:space="preserve">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
</t>
  </si>
  <si>
    <t>Baselines are used to deploy virtual machines.</t>
  </si>
  <si>
    <t>Hardened, patched, and properly configured operating system templates are not used to deploy baseline images.</t>
  </si>
  <si>
    <t>Note: If issue code selected is HCM1 consider changing criticality to Moderate</t>
  </si>
  <si>
    <t>HCM27
HCM1</t>
  </si>
  <si>
    <t>HCM27: Information system baseline does not exist
HCM1: Information system baseline is insufficient</t>
  </si>
  <si>
    <t>8.2.3</t>
  </si>
  <si>
    <t>Disconnect all parallel ports from VMs. One method to implement the recommended state is to run the following PowerCLI command:
# In this Example you will need to add the functions from this post: http://blogs.vmware.com/vipowershell/2012/05/working-with-vm-devices-in-powercli.html
# Remove all Parallel Ports attached to VMs
Get-VM | Get-ParallelPort | Remove-ParallelPort
The VM will need to be powered off for this change to take effect.</t>
  </si>
  <si>
    <t>Disconnect all parallel ports from VMs. One method to implement the recommended state is run the following PowerCLI command:
Get-VM | Get-ParallelPort | Remove-ParallelPort
The VM will need to be powered off for this change to take effect.</t>
  </si>
  <si>
    <t>To close this finding, please provide a screenshot showing unnecessary parallel ports have been disabled, along with a narrative justification for those in use with the agency's CAP.</t>
  </si>
  <si>
    <t>ESXI6.5-43</t>
  </si>
  <si>
    <t xml:space="preserve">Disconnect all unnecessary serial ports </t>
  </si>
  <si>
    <t>Ensure that no serial port is connected to a virtual machine unless required. For a serial port to be disconnected, the serialX.present parameter should either not be present or have a value of FALSE.</t>
  </si>
  <si>
    <t xml:space="preserve">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
</t>
  </si>
  <si>
    <t>Virtual Machines are protected by DVFIlter network protections.</t>
  </si>
  <si>
    <t>Virtual Machines (VM) are not protected by DVFilter network protections.</t>
  </si>
  <si>
    <t>8.2.4</t>
  </si>
  <si>
    <t>Disconnect all serial ports from VMs. One method to implement the recommended state is to run the following PowerCLI command:
# In this Example you will need to add the functions from this post: http://blogs.vmware.com/vipowershell/2012/05/working-with-vm-devices-in-powercli.html
# Remove all Serial Ports attached to VMs
Get-VM | Get-SerialPort | Remove-SerialPort
The VM will need to be powered off for this change to take effect.</t>
  </si>
  <si>
    <t>Disconnect all serial ports from VMs. One method to implement the recommended state is to run the following PowerCLI command:
Get-VM | Get-SerialPort | Remove-SerialPort
The VM will need to be powered off for this change to take effect.</t>
  </si>
  <si>
    <t>ESXI6.5-44</t>
  </si>
  <si>
    <t xml:space="preserve">Disconnect all unnecessary USB devices </t>
  </si>
  <si>
    <t>Ensure that no USB device is connected to a virtual machine unless required. For a USB device to be disconnected, the usb.present parameter should either not be present or have a value of FALSE.</t>
  </si>
  <si>
    <t xml:space="preserve">Confirm that the following parameter is either NOT present or is set to FALSE: usb.present
Alternately, the following PowerCLI command may be used:
# Check for USB Devices attached to VMs
Get-VM | Get-USBDevice
</t>
  </si>
  <si>
    <t>Isolation Tools VM console copy and paste is set to true.</t>
  </si>
  <si>
    <t>Isolation Tools VM console copy and paste is not disabled.</t>
  </si>
  <si>
    <t>8.2.5</t>
  </si>
  <si>
    <t>Disconnect all USB devices from VMs. One method to implement the recommended state is to run the following PowerCLI command:
# Remove all USB Devices attached to VMs
Get-VM | Get-USBDevice | Remove-USBDevice
The VM will need to be powered off for this change to take effect.</t>
  </si>
  <si>
    <t>ESXI6.5-45</t>
  </si>
  <si>
    <t>IA-3</t>
  </si>
  <si>
    <t>Device Identification and Authentication</t>
  </si>
  <si>
    <t>Unauthorized modification and disconnection of devices to disabled</t>
  </si>
  <si>
    <t>In a virtual machine, users and processes without root or administrator privileges can disconnect devices, such as network adapters and CD-ROM drives, and modify device settings within the guest operating system. These actions should be prevented.</t>
  </si>
  <si>
    <t xml:space="preserve">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
</t>
  </si>
  <si>
    <t>Isolation Tools removal and modification of devices disable is set to true.</t>
  </si>
  <si>
    <t>Isolation Tools removal and modification of devices disable is not set to TRUE.</t>
  </si>
  <si>
    <t>8.2.6</t>
  </si>
  <si>
    <t>Disabling unauthorized modification and disconnection of devices helps prevents unauthorized changes within the guest operating system, which could be used to gain unauthorized access, cause denial of service conditions, and otherwise negatively affect the security of the guest operating system.</t>
  </si>
  <si>
    <t xml:space="preserve">Prevent unauthorized device modifications and disconnections. One method to implement the recommended state is to run the following PowerCLI command:
# Add the setting to all VMs
Get-VM | New-AdvancedSetting -Name "isolation.device.edit.disable" -value $true
</t>
  </si>
  <si>
    <t>ESXI6.5-46</t>
  </si>
  <si>
    <t>Unauthorized connection of devices is disabled</t>
  </si>
  <si>
    <t>In a virtual machine, users and processes without root or administrator privileges can connect devices, such as network adapters and CD-ROM drives. This should be prevented.</t>
  </si>
  <si>
    <t xml:space="preserve">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
</t>
  </si>
  <si>
    <t>Isolation Tools unauthorized connections disable is set to true.</t>
  </si>
  <si>
    <t>Isolation Tools unauthorized connections disable is not set to TRUE.</t>
  </si>
  <si>
    <t>8.2.7</t>
  </si>
  <si>
    <t>Disabling unauthorized connection of devices helps prevents unauthorized changes within the guest operating system, which could be used to gain unauthorized access, cause denial of service conditions, and otherwise negatively affect the security of the guest operating system.</t>
  </si>
  <si>
    <t xml:space="preserve">Prevent unauthorized device connections. One method to implement the recommended state is to run the following PowerCLI command:
# Add the setting to all VMs
Get-VM | New-AdvancedSetting -Name "isolation.device.connectable.disable" -value $true
</t>
  </si>
  <si>
    <t>Prevent unauthorized device connections. One method to implement the recommended state is to run the following PowerCLI command:
# Add the setting to all VMs
Get-VM | New-AdvancedSetting -Name "isolation.device.connectable.disable" -value $true.</t>
  </si>
  <si>
    <t>ESXI6.5-47</t>
  </si>
  <si>
    <t>Disable unnecessary or superfluous functions inside VMs</t>
  </si>
  <si>
    <t>Disable all system components that are not needed to support the application or service running on the VM. VMs often don't require as many functions as ordinary physical servers, so when virtualizing, you should evaluate whether a particular function is truly needed.</t>
  </si>
  <si>
    <t>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</si>
  <si>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Legacy ESXi virtual hosting functionality is disabled.</t>
  </si>
  <si>
    <t xml:space="preserve">Unnecessary virtual hosting functionality is enabled. </t>
  </si>
  <si>
    <t>8.3</t>
  </si>
  <si>
    <t>8.3.1</t>
  </si>
  <si>
    <t>By disabling unnecessary system components, you reduce the number of potential attack vectors, which reduces the likelihood of compromise.</t>
  </si>
  <si>
    <t>Disable unneeded functions. One method to implement the recommended state is to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</si>
  <si>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Disable unnecessary virtual hosting functionality and unused services in operating system templates. For example, disconnect unused physical devices, such as CD/DVD drives, floppy drives, and USB adaptors. One method to implement the recommended state is to perform the following: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</si>
  <si>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To close this finding, please provide a screenshot showing unnecessary functionality and services have been disabled, along with a narrative justification for those in use with the agency's CAP.</t>
  </si>
  <si>
    <t>ESXI6.5-48</t>
  </si>
  <si>
    <t>Minimize use of the VM console</t>
  </si>
  <si>
    <t>The VM console enables you to connect to the console of a VM, in effect seeing what a monitor on a physical server would show. The VM console also provides power management and removable device connectivity controls. Instead of the VM console, use native remote management services, such as terminal services and ssh, to interact with VMs. Grant access to the VM console only when needed, and use custom roles to provide fine-grained permissions for those people who do need access. By default, the vCenter roles "Virtual Machine Power User" and "Virtual Machine Administrator" have the "Virtual Machine.Interaction.Console Interaction" privilege.</t>
  </si>
  <si>
    <t>Perform the following steps:
1. From the vSphere Client, select an object in the inventory.
2. Click the Permissions tab to view the user and role pair assignments for that object.
3. Next, navigate to vCenter --&gt; Administration --&gt; Roles.
4. Select the role in question and choose Edit to see which effective privileges are enabled.
5. Verify that only authorized users have a role which allows them a privilege under the Virtual Machine section of the role editor.</t>
  </si>
  <si>
    <t>VMware console access is restricted to FTI trained personnel.</t>
  </si>
  <si>
    <t xml:space="preserve">Access to the VMware console is not restricted appropriately. </t>
  </si>
  <si>
    <t>8.3.2</t>
  </si>
  <si>
    <t>The VM console could be misused to eavesdrop on VM activity, cause VM outages, and negatively affect the performance of the console, especially if many VM console sessions are open simultaneously.</t>
  </si>
  <si>
    <t>Properly limit use of the VM console. One method to implement the recommended state is to perform the following steps: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</si>
  <si>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Restrict access to the Virtual Machine.Interaction.Console Interaction privileged role.  Remove any default "Admin" or "Power User" roles and assign the new custom role only if and when needed. One method to implement the recommended state is to perform the following: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</si>
  <si>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To close this finding, please provide a screenshot showing a complete list of users granted the Virtual Machine.Interaction.Console Interaction privilege role, along with a narrative justification for the specified users with the agency's CAP.</t>
  </si>
  <si>
    <t>ESXI6.5-49</t>
  </si>
  <si>
    <t>Use secure protocols for virtual serial port access</t>
  </si>
  <si>
    <t>Serial ports are interfaces for connecting peripherals to the VM. They are often used on physical systems to provide a direct, low-level connection to the console of a server. Virtual serial ports allow VMs to communicate with serial ports over networks. If virtual serial ports are needed, they should be configured to use secure protocols.</t>
  </si>
  <si>
    <t>Check that all configured protocols are from this list:
- ssl - the equivalent of TCP+SSL
- tcp+ssl - SSL over TCP over IPv4 or IPv6
- tcp4+ssl - SSL over TCP over IPv4
- tcp6+ssl - SSL over TCP over IPv6
- telnets - telnet over SSL over TCP</t>
  </si>
  <si>
    <t>HSC42</t>
  </si>
  <si>
    <t>HSC42: Encryption capabilities do not meet the latest FIPS 140 requirements</t>
  </si>
  <si>
    <t>8.3.3</t>
  </si>
  <si>
    <t>If virtual serial ports do not use secure protocols, the communications with those ports could be eavesdropped on, manipulated, or otherwise compromised, giving attackers sensitive information or control to unauthorized parties.</t>
  </si>
  <si>
    <t>Configure all virtual serial ports to use secure protocols, change any protocols that are not secure to one of the following:
- ssl - the equivalent of TCP+SSL
- tcp+ssl - SSL over TCP over IPv4 or IPv6
- tcp4+ssl - SSL over TCP over IPv4
- tcp6+ssl - SSL over TCP over IPv6
- telnets - telnet over SSL over TCP</t>
  </si>
  <si>
    <t>Enable encryption on the Virtual Serial Port. One method to implement the recommended state is to perform the following in the vSphere web client:
1. ssl - the equivalent of TCP+SSL
2. tcp+ssl - SSL over TCP over IPv4 or IPv6
3. tcp4+ssl - SSL over TCP over IPv4
4. tcp6+ssl - SSL over TCP over IPv6
5. telnets - telnet over SSL over TCP.</t>
  </si>
  <si>
    <t>To close this finding, please provide a screenshot of the Uniform Resource Identifier (URI) in the Port URI field for each serial port with the agency's CAP.</t>
  </si>
  <si>
    <t>ESXI6.5-50</t>
  </si>
  <si>
    <t>Use templates to deploy VMs whenever possible</t>
  </si>
  <si>
    <t>Use a hardened base operating system template image to create application-specific templates, and use the application-specific templates to deploy virtual machines.</t>
  </si>
  <si>
    <t>Verify that templates are used whenever possible to deploy VMs, confirm that such templates exist, the templates are properly configured, and standard procedures and processes use the templates when appropriate.</t>
  </si>
  <si>
    <t>8.3.4</t>
  </si>
  <si>
    <t>By capturing a hardened base operating system image (with no applications installed) in a template, you can ensure that all your virtual machines are created with a known baseline level of security. Manual installation of the OS and applications into a VM introduces the risk of misconfiguration due to human or process error.</t>
  </si>
  <si>
    <t>Change current practices so templates are used whenever possible to deploy VMs, perform whichever of the following steps is appropriate:
- Create templates and configure them properly
- Alter standard procedures and processes to use the templates
Also, ensure that the applications do not depend on information specific to the VM to be deployed.</t>
  </si>
  <si>
    <t>Deploy virtual machines (VMs) using baseline templates.  Provide templates for VM creation that contain hardened, patched, and properly configured operating system deployments. One method to implement the recommended state is to perform the following:
1) Create templates and configure them properly
2) Alter standard procedures and processes to use the templates
Also, ensure that the applications do not depend on information specific to the VM to be deployed.</t>
  </si>
  <si>
    <t>To close this finding, please provide a screenshot of the templates used to deploy baseline VMs along with a documented procedure regarding hardened baselines with the agency's CAP.</t>
  </si>
  <si>
    <t>ESXI6.5-51</t>
  </si>
  <si>
    <t>SC-5</t>
  </si>
  <si>
    <t>Denial of Service Protection</t>
  </si>
  <si>
    <t>Control access to VMs through the dvfilter network APIs</t>
  </si>
  <si>
    <t>A VM must be configured explicitly to accept access by the dvfilter network API. Only VMs that need to be accessed by that API should be configured to accept such access.</t>
  </si>
  <si>
    <t>Perform the following if dvfilter access should be permitted: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Ensure that the name of the data path kernel is set correctly.
Perform the following to verify the configuration if dvfilter access should not be permitted:
1. Verify that the following is not in the VMX file: `ethernet0.filter1.name = dv-filter1`.</t>
  </si>
  <si>
    <t>HSC17</t>
  </si>
  <si>
    <t xml:space="preserve">HSC17: Denial of Service protection settings are not configured
</t>
  </si>
  <si>
    <t>8.4</t>
  </si>
  <si>
    <t>8.4.1</t>
  </si>
  <si>
    <t>An attacker might compromise a VM by making use of the dvfilter API. One method to implement the recommended state is to perform the following:</t>
  </si>
  <si>
    <t>Configure a VM to allow dvfilter access, perform the following steps: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
To configure a VM to not allow dvfilter access, perform the following steps: 
1. Remove the following from its VMX file: `ethernet0.filter1.name = dv-filter1`.</t>
  </si>
  <si>
    <t>Enable DVfilter to protect each VM. One method to implement the recommended state is to perform the following: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t>
  </si>
  <si>
    <t>To close this finding, please provide a screenshot of the VMX file contents with the agency's CAP.</t>
  </si>
  <si>
    <t>ESXI6.5-52</t>
  </si>
  <si>
    <t>VMsafe Agent Address is configured correctly</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</si>
  <si>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second parameter must be set correctly in the `vmsafe.agentAddress` option in the virtual machine configuration file for any VMs that should be protected by the API.</t>
  </si>
  <si>
    <t xml:space="preserve">Perform the following steps:
1. If the VM is not being protected by a VMsafe CPU/memory product, verify that `vmsafe.agentAddress` is not present in the virtual machine configuration file.
2. If the VM is being protected by a VMsafe CPU/Memory product, make sure that `vmsafe.agentAddress` in the virtual machine configuration file is set to the correct value.
Alternately, the following PowerCLI command may be used:
# List the VMs and their current settings
Get-VM | Get-AdvancedSetting -Name "vmsafe.agentAddress" | Select Entity, Name, Value
</t>
  </si>
  <si>
    <t>The VMsafe Agent Address is configured correctly.</t>
  </si>
  <si>
    <t>The VMsafe Agent Address is not configured correctly.</t>
  </si>
  <si>
    <t>8.4.2</t>
  </si>
  <si>
    <t>An attacker might compromise the VMs by making unauthorized use of the introspection channel provided by the API.</t>
  </si>
  <si>
    <t>Configure the VMsafe Agent Address correctly. One method to implement the recommended state is to perform the following:
1. If the VM is not being protected by a VMsafe CPU/memory product, remove `vmsafe.agentAddress` from the virtual machine configuration file.
2. If the VM is being protected by a VMsafe CPU/Memory product, set `vmsafe.agentAddress` to the correct value.</t>
  </si>
  <si>
    <t>Configure the VMsafe Agent Address correctly. One method to implement the recommended state is to perform the following:
1) If the VM is not being protected by a VMsafe CPU/memory product, remove `vmsafe.agentAddress` from the virtual machine configuration file.
2) If the VM is being protected by a VMsafe CPU/Memory product, set `vmsafe.agentAddress` to the correct value.</t>
  </si>
  <si>
    <t>To close this finding, please provide a screenshot of VMsafe Agent Address setting with the agency's CAP.</t>
  </si>
  <si>
    <t>ESXI6.5-53</t>
  </si>
  <si>
    <t>VMsafe Agent Port is configured correctly</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</si>
  <si>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third parameter must be set correctly in the `vmsafe.agentPort` option in the virtual machine configuration file for any VMs that should be protected by the API.</t>
  </si>
  <si>
    <t xml:space="preserve">Perform the following steps:
1. If the VM is not being protected by a VMsafe CPU/memory product, verify that `vmsafe.agentPort` is not present in the virtual machine configuration file.
2. If the VM is being protected by a VMsafe CPU/Memory product, make sure that `vmsafe.agentPort` in the virtual machine configuration file is set to the correct value.
Alternately, the following PowerCLI command may be used:
# List the VMs and their current settings
Get-VM | Get-AdvancedSetting -Name "vmsafe.agentPort" | Select Entity, Name, Value
</t>
  </si>
  <si>
    <t>The VMsafe Agent Port is configured correctly.</t>
  </si>
  <si>
    <t>The VMsafe Agent Port is not configured correctly.</t>
  </si>
  <si>
    <t>8.4.3</t>
  </si>
  <si>
    <t>Configure the VMsafe Agent Port correctly. One method to implement the recommended state is to perform the following:
1. If the VM is not being protected by a VMsafe CPU/memory product, remove `vmsafe.agentPort` from the virtual machine configuration file.
2. If the VM is being protected by a VMsafe CPU/Memory product, set `vmsafe.agentPort` to the correct value.</t>
  </si>
  <si>
    <t>Configure the VMsafe Agent Port correctly. One method to implement the recommended state is to perform the following:
1) If the VM is not being protected by a VMsafe CPU/memory product, remove `vmsafe.agentPort` from the virtual machine configuration file.
2) If the VM is being protected by a VMsafe CPU/Memory product, set `vmsafe.agentPort` to the correct value.</t>
  </si>
  <si>
    <t>To close this finding, please provide a screenshot of VMsafe Agent Port setting with the agency's CAP.</t>
  </si>
  <si>
    <t>ESXI6.5-54</t>
  </si>
  <si>
    <t>VMsafe Agent is configured correctly</t>
  </si>
  <si>
    <t>The VMsafe CPU/memory API allows a security virtual machine to inspect and modify the contents of the memory and CPU registers on other VMs, for the purpose of detecting and preventing malware attacks. A VM must be configured explicitly to accept access by the VMsafe CPU/memory API. This involves three parameters to perform the following:
1. Enable the API.
2. Set the IP address used by the security virtual appliance on the introspection vSwitch.
3. Set the port number for that IP address.
The first parameter must be set correctly in the `vmsafe.enable` option in the virtual machine configuration file for any VMs that should be protected by the API. For any VMs that should not be protected by the API, this option should not exist in the configuration file.</t>
  </si>
  <si>
    <t xml:space="preserve">Perform the following steps:
1. If the VM is not being protected by a VMsafe CPU/memory product, verify that `vmsafe.enable` is not present in the virtual machine configuration file or is set to FALSE.
2. If the VM is being protected by a VMsafe CPU/Memory product, make sure that `vmsafe.enable` in the virtual machine configuration file is set to the correct value.
Alternately, the following PowerCLI command may be used:
# List the VMs and their current settings
Get-VM | Get-AdvancedSetting -Name "vmsafe.enable" | Select Entity, Name, Value
</t>
  </si>
  <si>
    <t>The VMsafe Agent is configured correctly.</t>
  </si>
  <si>
    <t>The VMsafe Agent is not configured correctly.</t>
  </si>
  <si>
    <t>8.4.4</t>
  </si>
  <si>
    <t>Configure the VMsafe Agent correctly. One method to implement the recommended state is to perform the following:
1. If the VM is not being protected by a VMsafe CPU/memory product, remove `vmsafe.enable` from the virtual machine configuration file or set it to a value of FALSE.
2. If the VM is being protected by a VMsafe CPU/Memory product, set `vmsafe.enable` to the correct value.</t>
  </si>
  <si>
    <t>Configure the VMsafe Agent correctly. One method to implement the recommended state is to perform the following:
1) If the VM is not being protected by a VMsafe CPU/memory product, remove `vmsafe.enable` from the virtual machine configuration file or set it to a value of FALSE.
2) If the VM is being protected by a VMsafe CPU/Memory product, set `vmsafe.enable` to the correct value.</t>
  </si>
  <si>
    <t>To close this finding, please provide a screenshot of VMsafe Agent setting with the agency's CAP.</t>
  </si>
  <si>
    <t>ESXI6.5-55</t>
  </si>
  <si>
    <t>Disable VM Console Copy operations</t>
  </si>
  <si>
    <t>Disable VM console copy and paste operations.</t>
  </si>
  <si>
    <t xml:space="preserve">Verify that the `isolation.tools.copy.disable` option is missing or set to `TRUE`.
Alternately, the following PowerCLI command may be used:
# List the VMs and their current settings
Get-VM | Get-AdvancedSetting -Name "isolation.tools.copy.disable" | Select Entity, Name, Value.
</t>
  </si>
  <si>
    <t>8.4.24</t>
  </si>
  <si>
    <t>VM console copy operations are disabled by default (not explicitly specified); however, explicitly disabling this feature enables audit controls to check that this setting is correct.</t>
  </si>
  <si>
    <t xml:space="preserve">Explicitly disable VM console copy operations. One method to implement the recommended state is to perform the following:
Run the following PowerCLI command:
# Add the setting to all VMs
Get-VM | New-AdvancedSetting -Name "isolation.tools.copy.disable" -value $true
</t>
  </si>
  <si>
    <t>Disable VM Console Copy operations. One method to implement the recommended state is to run the following PowerCLI command:
# Add the setting to all VMs
Get-VM | New-AdvancedSetting -Name "isolation.tools.copy.disable" -value $true.</t>
  </si>
  <si>
    <t>ESXI6.5-56</t>
  </si>
  <si>
    <t>Disable VM Console Drag and Drop operations</t>
  </si>
  <si>
    <t>Disable VM Console Drag and Drop operations.</t>
  </si>
  <si>
    <t>Verify that `isolation.tools.dnd.disable` is missing or set to `TRUE`.
Alternately, the following PowerCLI command may be used:
# List the VMs and their current settings
Get-VM | Get-AdvancedSetting -Name "isolation.tools.dnd.disable" | Select Entity, Name, Value.</t>
  </si>
  <si>
    <t>Isolation Tools VM console drag and drop is set to true.</t>
  </si>
  <si>
    <t>Isolation Tools VM console drag and drop is not disabled.</t>
  </si>
  <si>
    <t>8.4.25</t>
  </si>
  <si>
    <t>VM console drag and drop operations are disabled by default (not explicitly specified); however, explicitly disabling this feature enables audit controls to check that this setting is correct.</t>
  </si>
  <si>
    <t xml:space="preserve">Explicitly disable VM console drag and drop operations. One method to implement the recommended state is to perform the following:
Run the following PowerCLI command:
# Add the setting to all VMs
Get-VM | New-AdvancedSetting -Name "isolation.tools.dnd.disable" -value $true
</t>
  </si>
  <si>
    <t>Disable VM Console Drag and Drop operations. One method to implement the recommended state is to run the following PowerCLI command:
# Add the setting to all VMs
Get-VM | New-AdvancedSetting -Name "isolation.tools.dnd.disable" -value $true.</t>
  </si>
  <si>
    <t>ESXI6.5-57</t>
  </si>
  <si>
    <t>Disable VM Console GUI Options</t>
  </si>
  <si>
    <t>Disable VM Console and Paste GUI Options.</t>
  </si>
  <si>
    <t>Verify that `isolation.tools.setGUIOptions.enable` option is missing or set to `FALSE`.
Alternately, the following PowerCLI command may be used:
# List the VMs and their current settings
Get-VM | Get-AdvancedSetting -Name "isolation.tools.setGUIOptions.enable"| Select Entity, Name, Value.</t>
  </si>
  <si>
    <t>Isolation Tools VM console and paste GUI options is set to false.</t>
  </si>
  <si>
    <t>Isolation Tools VM console and paste GUI options are not disabled.</t>
  </si>
  <si>
    <t>8.4.26</t>
  </si>
  <si>
    <t>VM console and paste GUI options are disabled by default (not explicitly specified); however, explicitly disabling this feature enables audit controls to check that this setting is correct.</t>
  </si>
  <si>
    <t xml:space="preserve">Explicitly disable VM console and paste GUI options. One method to implement the recommended state is to perform the following:
Run the following PowerCLI command:
# Add the setting to all VMs
Get-VM | New-AdvancedSetting -Name "isolation.tools.setGUIOptions.enable" -value $false
</t>
  </si>
  <si>
    <t>Disable VM Console GUI Options. One method to implement the recommended state is to run the following PowerCLI command:
# Add the setting to all VMs
Get-VM | New-AdvancedSetting -Name "isolation.tools.setGUIOptions.enable" -value $false.</t>
  </si>
  <si>
    <t>ESXI6.5-58</t>
  </si>
  <si>
    <t>Disable VM Console Paste operations</t>
  </si>
  <si>
    <t>Disable VM Console Paste operations.</t>
  </si>
  <si>
    <t>Verify that `isolation.tools.paste.disable` is missing or set to `TRUE`.
Alternately, the following PowerCLI command may be used:
# List the VMs and their current settings
Get-VM | Get-AdvancedSetting -Name "isolation.tools.paste.disable"| Select Entity, Name, Value.</t>
  </si>
  <si>
    <t>Isolation Tools VM console paste operations disable are set to true.</t>
  </si>
  <si>
    <t>Isolation Tools VM console paste operations disable is not set to TRUE.</t>
  </si>
  <si>
    <t>8.4.27</t>
  </si>
  <si>
    <t>VM console paste operations are disabled by default (not explicitly specified); however, explicitly disabling this feature enables audit controls to check that this setting is correct.</t>
  </si>
  <si>
    <t xml:space="preserve">Explicitly disable VM console paste operations. One method to implement the recommended state is to perform the following:
Run the following PowerCLI command:
# Add the setting to all VMs
Get-VM | New-AdvancedSetting -Name "isolation.tools.paste.disable" -value $true
</t>
  </si>
  <si>
    <t>Disable VM Console Paste operations. One method to implement the recommended state is to run the following PowerCLI command:
# Add the setting to all VMs
Get-VM | New-AdvancedSetting -Name "isolation.tools.paste.disable" -value $true.</t>
  </si>
  <si>
    <t>ESXI6.5-59</t>
  </si>
  <si>
    <t>Control access to VM console via VNC protocol</t>
  </si>
  <si>
    <t>Minimize access to the Virtual Machine via VNC protocol.</t>
  </si>
  <si>
    <t>Check virtual machine configuration and verify that `RemoteDisplay.vnc.enabled` is missing or set to `FALSE`.
Additionally, the following PowerCLI command may be used:
# List the VMs and their current settings
Get-VM | Get-AdvancedSetting -Name "RemoteDisplay.vnc.enabled" | Select Entity, Name, Value.</t>
  </si>
  <si>
    <t>Remote display utilizing VNC is disabled.</t>
  </si>
  <si>
    <t>The virtual hosts use Virtual Network Computing (VNC) for remote connectivity to the ESXi host functions.</t>
  </si>
  <si>
    <t>8.4.28</t>
  </si>
  <si>
    <t>The VM console enables you to connect to the console of a virtual machine, in effect seeing what a monitor on a physical server would show. This console is also available via the VNC protocol. Setting up this access also involves setting up firewall rules on each ESXi server the virtual machine will run on.</t>
  </si>
  <si>
    <t xml:space="preserve">Minimize access to the Virtual Machine via VNC protocol. One method to implement the recommended state is to perform the following:
Run the following PowerCLI command:
# Add the setting to all VMs
Get-VM | New-AdvancedSetting -Name "RemoteDisplay.vnc.enabled" -value $false
</t>
  </si>
  <si>
    <t>Disable remote display using the VNC protocol. One method to implement the recommended state is to run the following PowerCLI command:
# Add the setting to all VMs
Get-VM | New-AdvancedSetting -Name "RemoteDisplay.vnc.enabled" -value $false.</t>
  </si>
  <si>
    <t>To close this finding, please provide a screenshot of the disabled Remote display utilizing VNC with the agency's CAP.</t>
  </si>
  <si>
    <t>ESXI6.5-60</t>
  </si>
  <si>
    <t>Disable virtual disk shrinking</t>
  </si>
  <si>
    <t>If Virtual disk shrinking is done repeatedly it will cause the virtual disk to become unavailable resulting in a denial of service. You can prevent virtual disk shrinking by disabling it.</t>
  </si>
  <si>
    <t>Check virtual machine configuration file and verify that `isolation.tools.diskShrink.disable` is set to `TRUE`.
Additionally, the following PowerCLI command may be used:
# List the VMs and their current settings
Get-VM | Get-AdvancedSetting -Name "isolation.tools.diskShrink.disable"| Select Entity, Name, Value.</t>
  </si>
  <si>
    <t>Isolation Tools Virtual Disk Shrinking is not enabled.</t>
  </si>
  <si>
    <t>Isolation Tools Virtual Disk Shrinking is not disabled.</t>
  </si>
  <si>
    <t>8.6</t>
  </si>
  <si>
    <t>8.6.2</t>
  </si>
  <si>
    <t>Shrinking a virtual disk reclaims unused space in it. If there is empty space in the disk, this process reduces the amount of space the virtual disk occupies on the host drive. Normal users and processes—that is, users and processes without root or administrator privileges—within virtual machines have the capability to invoke this procedure. However, if this is done repeatedly, the virtual disk can become unavailable while this shrinking is being performed, effectively causing a denial of service. In most datacenter environments, disk shrinking is not done, so you should disable this feature. Repeated disk shrinking can make a virtual disk unavailable. This capability is available to nonadministrative users in the guest.</t>
  </si>
  <si>
    <t xml:space="preserve">Disable virtual disk shrinking. One method to implement the recommended state is to perform the following:
Run the following PowerCLI command:
# Add the setting to all VMs
Get-VM | New-AdvancedSetting -Name "isolation.tools.diskShrink.disable" -value $true
</t>
  </si>
  <si>
    <t>Disable virtual disk shrinking. One method to implement the recommended state is to run the following PowerCLI command:
# Add the setting to all VMs
Get-VM | New-AdvancedSetting -Name "isolation.tools.diskShrink.disable" -value $true/.</t>
  </si>
  <si>
    <t>ESXI6.5-61</t>
  </si>
  <si>
    <t>Disable virtual disk wiping</t>
  </si>
  <si>
    <t>Wiping a virtual disk reclaims all unused space in it. If there is empty space in the disk, this process reduces the amount of space the virtual disk occupies on the host drive. If virtual disk wiping is done repeatedly, it can cause the virtual disk to become unavailable while wiping occurs. In most datacenter environments, disk wiping is not needed, but normal users and processes--without administrative privileges--can issue disk wipes unless the feature is disabled.</t>
  </si>
  <si>
    <t>Check virtual machine configuration file and verify that `isolation.tools.diskWiper.disable` is set to TRUE.
Alternately, the following PowerCLI command may be used:
# List the VMs and their current settings
Get-VM | Get-AdvancedSetting -Name "isolation.tools.diskWiper.disable"| Select Entity, Name, Value.</t>
  </si>
  <si>
    <t>Isolation Tools Virtual Disk Wiping is not enabled.</t>
  </si>
  <si>
    <t>Isolation Tools Virtual Disk Wiping is not disabled.</t>
  </si>
  <si>
    <t>8.6.3</t>
  </si>
  <si>
    <t>Virtual disk wiping can effectively cause a denial of service.</t>
  </si>
  <si>
    <t xml:space="preserve">Disable virtual disk wiping. One method to implement the recommended state is to perform the following:
Run the following PowerCLI command:
# Add the setting to all VMs
Get-VM | New-AdvancedSetting -Name "isolation.tools.diskWiper.disable" -value $true
</t>
  </si>
  <si>
    <t>Disable virtual disk wiping. One method to implement the recommended state is to run the following PowerCLI command:
# Add the setting to all VMs
Get-VM | New-AdvancedSetting -Name "isolation.tools.diskWiper.disable" -value $true,</t>
  </si>
  <si>
    <t>ESXI6.5-62</t>
  </si>
  <si>
    <t>AU-4</t>
  </si>
  <si>
    <t>Audit Storage Capacity</t>
  </si>
  <si>
    <t>Limit number of VM log files</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</si>
  <si>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Each time an entry is written to the log, the size of the log is checked; if it is over the limit, the next entry is written to a new log. If the maximum number of log files already exists, when a new one is created, the oldest log file is deleted.</t>
  </si>
  <si>
    <t>Check the virtual machine configuration file and verify that `log.keepOld` is set to `10`.
Alternately, the following PowerCLI command may be used:
# List the VMs and their current settings
Get-VM | Get-AdvancedSetting -Name "log.keepOld"| Select Entity, Name, Value.</t>
  </si>
  <si>
    <t>VMware keeps 10 or less log iterations.</t>
  </si>
  <si>
    <t>VMware does not limit log iterations to 10 or less.</t>
  </si>
  <si>
    <t>8.7</t>
  </si>
  <si>
    <t>8.7.2</t>
  </si>
  <si>
    <t>Log files should be rotated to preserve log data in case of corruption or destruction of the current log file, and to avoid the likelihood of logging issues caused by an overly large log file.</t>
  </si>
  <si>
    <t xml:space="preserve">Set the number of log files to be used to `10`. One method to implement the recommended state is to perform the following:
Run the following PowerCLI command:
# Add the setting to all VMs
Get-VM | New-AdvancedSetting -Name "log.keepOld" -value "10"
</t>
  </si>
  <si>
    <t>Set the number of log files to be used to `10`. One method to implement the recommended state is to run the following PowerCLI command:
# Add the setting to all VMs
Get-VM | New-AdvancedSetting -Name "log.keepOld" -value "10".</t>
  </si>
  <si>
    <t>ESXI6.5-63</t>
  </si>
  <si>
    <t>Limit VM log file size</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</si>
  <si>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If the maximum number of log files already exists, when a new one is created, the oldest log file is deleted.</t>
  </si>
  <si>
    <t>Check the virtual machine configuration file and confirm that `log.rotateSize` is set to `1024000`.
Alternately, the following PowerCLI command may be used:
# List the VMs and their current settings
Get-VM | Get-AdvancedSetting -Name "log.rotateSize"| Select Entity, Name, Value.</t>
  </si>
  <si>
    <t xml:space="preserve">VMware log size has been set to 1024000 or less. </t>
  </si>
  <si>
    <t xml:space="preserve">The VMware log size is not set to 1024000 or greater. </t>
  </si>
  <si>
    <t>8.7.4</t>
  </si>
  <si>
    <t>Virtual machine users and processes can abuse logging either on purpose or inadvertently so that large amounts of data flood the log file. Without restrictions on maximum log file size, over time a log file can consume enough file system space to cause a denial of service.</t>
  </si>
  <si>
    <t xml:space="preserve">Properly limit the maximum log file size. One method to implement the recommended state is to perform the following:
Run the following PowerCLI command:
# Add the setting to all VMs
Get-VM | New-AdvancedSetting -Name "log.rotateSize" -value "1024000"
</t>
  </si>
  <si>
    <t>Properly limit the maximum log file size to 1024000 or less. One method to implement the recommended state is to run the following PowerCLI command:
# Add the setting to all VMs
Get-VM | New-AdvancedSetting -Name "log.rotateSize" -value "1024000".</t>
  </si>
  <si>
    <t>Do not edit below</t>
  </si>
  <si>
    <t>Info</t>
  </si>
  <si>
    <t>Criticality Ratings</t>
  </si>
  <si>
    <t>ESXI6.7-01</t>
  </si>
  <si>
    <r>
      <rPr>
        <b/>
        <sz val="10"/>
        <rFont val="Arial"/>
        <family val="2"/>
      </rPr>
      <t>End of General Support:</t>
    </r>
    <r>
      <rPr>
        <sz val="10"/>
        <rFont val="Arial"/>
        <family val="2"/>
      </rPr>
      <t xml:space="preserve">
ESXi 5.0 8/24/2016
ESXi 5.1 8/24/2016
ESXi 5.5 9/19/2018
ESXi 6.0 3/12/2020
ESXi 6.5 11/15/2021
ESXi 6.7 11/15/2021</t>
    </r>
  </si>
  <si>
    <t>ESXI6.7-02</t>
  </si>
  <si>
    <t>VMware Update Manager is a tool used to automate patch management for vSphere hosts and virtual machines. Creating a baseline for patches is a good way to ensure all hosts are at the same patch level. VMware also publishes advisories on security patches and offers a way to subscribe to email alerts for them.</t>
  </si>
  <si>
    <t xml:space="preserve">Verify that the patches are up to date. The following PowerCLI snippet will provide a list of all installed patches:
Foreach ($VMHost in Get-VMHost ) {
 $ESXCli = Get-EsxCli -VMHost $VMHost;
 (Get-ESXCli).software.vib.list() | Select-Object @{N="VMHost";E={$VMHost}}, Name, AcceptanceLevel, CreationDate, ID, InstallDate, Status, Vendor, Version;
}
</t>
  </si>
  <si>
    <t>Note: If Critical CVEs exist in the current version change baseline criticality to Significant and use HSI27 as the appropriate issue code.  Discuss with IT Lead during onsite review (to determine if criticality should be elevated to critical).</t>
  </si>
  <si>
    <t>ESXI6.7-03</t>
  </si>
  <si>
    <t>ESXI6.7-04</t>
  </si>
  <si>
    <t>Configure ESXI Image Profile VIB acceptance level properly</t>
  </si>
  <si>
    <t>To implement the recommended configuration state, run the following PowerCLI command (in the example code, the level is Partner Supported):
# Set the Software AcceptanceLevel for each host
Foreach ($VMHost in Get-VMHost ) {
 $ESXCli = Get-EsxCli -VMHost $VMHost
 $ESXCli.software.acceptance.Set("PartnerSupported")
}.</t>
  </si>
  <si>
    <t>ESXI6.7-05</t>
  </si>
  <si>
    <t>Unauthorized kernel modules are not loaded on the host</t>
  </si>
  <si>
    <t xml:space="preserve">To list all the loaded kernel modules from the ESXi Shell or vCLI, run: "esxcli system module list". For each module, verify the signature by running: `esxcli system module get -m `.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
</t>
  </si>
  <si>
    <t>Secure the host by disabling unsigned modules and removing the offending VIBs from the host. 
To implement the recommended configuration state, run the following PowerCLI command:
# To disable a module:
$ESXCli = Get-EsxCli -VMHost "MyHostName_or_IPaddress"
$ESXCli.system.module.set($false, $false, "MyModuleName")
**Note:** evacuate VMs and place the host into maintenance mode before disabling kernel modules.</t>
  </si>
  <si>
    <t>ESXI6.7-06</t>
  </si>
  <si>
    <t>Configure the default value of individual salt per vm</t>
  </si>
  <si>
    <t>The concept of salting has been introduced to help address concerns system administrators may have over the security implications of TPS. As per the original TPS implementation, multiple virtual machines could share pages when the contents of the pages were same. With the new salting settings, the virtual machines can share pages only if the salt value and contents of the pages are identical. A new host config option Mem.ShareForceSalting is introduced to enable or disable salting.
By default, salting is enabled (Mem.ShareForceSalting=2) and each virtual machine has a different salt. This means page sharing does not occur across the virtual machines (inter-VM TPS) and only happens inside a virtual machine (intra VM).</t>
  </si>
  <si>
    <t xml:space="preserve">From the vSphere Web Client:
1. Select a host
2. Click "Configure" -&gt; "Settings" -&gt; "System" -&gt; "Advanced System settings".
3. Filter for Mem.ShareForceSalting.
4. Verify that it is set to 2.
Additionally the following PowerCLI command can be used:
Get-VMHost | Get-AdvancedSetting -Name Mem.ShareForceSalting
</t>
  </si>
  <si>
    <t xml:space="preserve">Mem.ShareForceSalting has been set to 2. </t>
  </si>
  <si>
    <t xml:space="preserve">Mem.ShareForceSalting has not  been set to 2. </t>
  </si>
  <si>
    <t>1.4</t>
  </si>
  <si>
    <t>Intra-VM means that TPS will de-duplicate identical pages of memory within a virtual machine, but will not share the pages with any other virtual machines. Ensuring the default setting is in place so that page sharing only occurs inside a virtual machine is the best option here.</t>
  </si>
  <si>
    <t>From vSphere Web Client:
1. Select a host
2. Click "Configure" -&gt; "Settings" -&gt; "System" -&gt; "Advanced System settings"
3. Filter for Mem.ShareForceSalting.
4. Click edit
5. Set it to 2.
Additionally, the following PowerCLI command can be used:
Get-VMHost | Get-AdvancedSetting -Name Mem.ShareForceSalting | Set-AdvancedSetting -Value 2.</t>
  </si>
  <si>
    <t>Configure the default value of individual salt per vm. One method to implement the recommended state is perform the following from the vSphere web client:
1) Select the host.
2) Click "Configure" -&gt; "Settings" -&gt; "System" -&gt; "Advanced System settings"
3) Filter for Mem.ShareForceSalting.
4) Click edit
5) Set it to 2.</t>
  </si>
  <si>
    <t>ESXI6.7-07</t>
  </si>
  <si>
    <t xml:space="preserve">To confirm NTP synchronization is enabled and properly configured, perform the following from the vSphere web client:
1. Select the host.
2. Click "Configure" -&gt; "System" -&gt; "Time Configuration".
3. Click the "Edit..." button.
4. Verify that the names/IP addresses of the NTP servers are correct.
5. Verify that the NTP service startup policy is "Start and stop with host".
Additionally, the following PowerCLI command may be used:
# List the NTP Settings for all hosts
Get-VMHost | Select Name, @{N="NTPSetting";E={$_ | Get-VMHostNtpServer}}
</t>
  </si>
  <si>
    <t>To enable and properly configure NTP synchronization, perform the following from the vSphere web client:
1. Select the host.
2. Click "Configure" -&gt; "System" -&gt; "Time Configuration".
3. Click the "Edit..." button.
4. Click on "Use Network Time Protocol".
5. Provide the names or IP addresses of your NTP servers. Separate servers with commas.
6. If the NTP Service Status is "Stopped", click on "Start".
7. Change the startup policy to "Start and stop with host".
8.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</si>
  <si>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ESXI6.7-08</t>
  </si>
  <si>
    <t>The ESXi firewall is enabled by default and allows ping (ICMP) and communication with DHCP/DNS clients. Access to services should only be allowed by authorized IP addresses/networks.</t>
  </si>
  <si>
    <t xml:space="preserve">To confirm access to services running on an ESXi host is properly restricted, perform the following from the vSphere web client:
1. Select the host.
2. Go to "Configure" -&gt; "System" -&gt; "Security Profile".
3. In the "Firewall" section, select "Edit...".
4. For each enabled service, (e.g., ssh, vSphere Web Access, http client) check to see if the specified allowed IP addresses are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
</t>
  </si>
  <si>
    <t>HCM9</t>
  </si>
  <si>
    <t>HCM9: Systems are not deployed using the concept of least privilege</t>
  </si>
  <si>
    <t>To properly restrict access to services running on an ESXi host, perform the following from the vSphere web client:
1. Select the host.
2. Go to "Configure" -&gt; "System" -&gt; "Security Profile".
3. In the "Firewall" section, select "Edit...".
4. For each enabled service, (e.g., ssh, vSphere Web Access, http client) provide the range of allowed IP addresses.
5. Click "OK".</t>
  </si>
  <si>
    <t>ESXI6.7-09</t>
  </si>
  <si>
    <t xml:space="preserve">To determine if the MOB is enabled, run the following command from the ESXi shell:
vim-cmd proxysvc/service_list 
Additionally, the following PowerCLI command may be used:
Get-VMHost | Get-AdvancedSetting -Name Config.HostAgent.plugins.solo.enableMob
</t>
  </si>
  <si>
    <t>To disable the MOB, run the following ESXi shell command:
vim-cmd proxysvc/remove_service "/mob" "httpsWithRedirect"
Additionally, the following PowerCLI command may be used:
Get-VMHost | Get-AdvancedSetting -Name Config.HostAgent.plugins.solo.enableMob |Set-AdvancedSetting -value "false"
**Note:** You cannot disable the MOB while a host is in lockdown mode.</t>
  </si>
  <si>
    <t>ESXI6.7-10</t>
  </si>
  <si>
    <t>View the details of the SSL certificate presented by the ESXi host and determine if it is issued by a trusted CA:
1. Log in to the ESXi Shell, either directly from the DCUI or from an SSH client, as a user with administrator privileges.
2. Review the contents to see if the certs have been backed up.
3. In the directory `/etc/vmware/ssl`, confirm that it contains orig.rui.crt and orig.rui.key
4. In the directory `/etc/vmware/ssl`, confirm that it contains the newer certs renamed to rui.crt and rui.key
Alternatively, you can put the host into maintenance mode, to review the new certificates.</t>
  </si>
  <si>
    <t>Backup and replace the details of the SSL certificate presented by the ESXi host and determine if it is issued by a trusted CA: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Leverage VMware's SSL Certificate Automation Tool to install CA-signed SSL certificates. For more information on this tool, please see [http://kb.vmware.com/kb/2057340](http://kb.vmware.com/kb/2057340).</t>
  </si>
  <si>
    <t>ESXI6.7-11</t>
  </si>
  <si>
    <t>Simple Network Management Protocol (SNMP) can be used to help manage hosts. Many organizations have other means in place of managing hosts and do not need SNMP enabled. If SNMP is needed, it should be configured properly to reduce the risk of misuse or compromise. For example, ESXi supports SNMPv3, which provides stronger security than SNMPv1 or SNMPv2, including key authentication and encryption. It is also important to configure the destination for SNMP traps.</t>
  </si>
  <si>
    <t xml:space="preserve">To confirm the proper configuration of SNMP, 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
</t>
  </si>
  <si>
    <t>To correct the SNMP configuration, perform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
**Notes:**
- SNMP must be configured on each ESXi host
- SNMP settings can be configured using Host Profiles.</t>
  </si>
  <si>
    <t>ESXI6.7-12</t>
  </si>
  <si>
    <t>The dvfilter network API is used by some products (e.g., VMSafe). If it is not in use, it should not be configured to send network information to a VM.</t>
  </si>
  <si>
    <t>To remove the configuration for the dvfilter network API, perform the following from the vSphere web client:
1. Select the host and click "Configure" -&gt; "System" -&gt; "Advanced System Settings".
2. Enter `Net.DVFilterBindIpAddress` in the filter.
3. Set `Net.DVFilterBindIpAddress` to an empty value.
4. If an appliance is being used, make sure the value of this parameter is set to the proper IP address.
5. Make sure the attribute is highlighted, then click the pencil icon.
6. Enter the proper IP address.
7. Click "OK".
To implement the recommended configuration state, run the following PowerCLI command:
# Set Net.DVFilterBindIpAddress to null on all hosts
Get-VMHost HOST1 | Foreach { Set-AdvancedSetting -VMHost $_ -Name Net.DVFilterBindIpAddress -IPValue "" }.</t>
  </si>
  <si>
    <t>ESXI6.7-13</t>
  </si>
  <si>
    <t>By default, ESXi hosts do not have Certificate Revocation List (CRL) checking available, so expired and revoked SSL certificates must be checked and removed manually.</t>
  </si>
  <si>
    <t>To assess if there are expired or revoked SSL certificates on your ESXi server, use the PowerCLI script called out in "[verify-ssl-certificates](http://en-us.sysadmins.lv/Lists/Posts/Post.aspx?List=332991f0-bfed-4143-9eea-f521167d287c&amp;ID=60)".</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</si>
  <si>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1. Open the file.
 2. Publish the file to one of these locations:
Certificates https://hostname/host/ssl_cert
Keys https://hostname/host/ssl_key 
3. The locations /host/ssl\_cert and host/ssl\_key link to the certificate files in /etc/vmware/ssl.
4. Restart the host.</t>
  </si>
  <si>
    <t>ESXI6.7-14</t>
  </si>
  <si>
    <t>vSphere Authentication Proxy is used when adding hosts to Active Directory</t>
  </si>
  <si>
    <t>vSphere Authentication Proxy enables ESXi hosts to join a domain without using Active Directory credentials. vSphere Authentication Proxy enhances security for PXE-booted hosts and hosts that are provisioned using Auto Deploy and Host profiles, by removing the need to store Active Directory credentials in the host configuration.
The vSphere Authentication Proxy service binds to an IPv4 address for communication with vCenter Server, and does not support IPv6. The vCenter Server can be on a host machine in an IPv4-only, IPv4/IPv6 mixed-mode, or IPv6-only network environment, but the machine that connects to the vCenter Server through the vSphere Client must have an IPv4 address for the vSphere Authentication Proxy service to work.</t>
  </si>
  <si>
    <t xml:space="preserve">If you utilize a host profile to join the domain, before attaching it verify that the profile has been configured to use the proxy server for joining the host to domains by following these steps:
1. Go to "Home"
2. Click on "Host Profiles"
3. Under "Monitoring" section. Choose the appropriate host profile
4. Expand "Security and Services" -&gt; "Authentication Configuration" -&gt; "Active Directory Configuration".
5. Verify that the "JoinDomain Method" setting is configured to "Use vSphere Authentication Proxy to add the host to
 Domain".
There is no way to audit this using web client if you manually chose to join the host to a domain.
Additionally, the following PowerCLI command may be used:
# Confirm the host profile is using vSphere Authentication proxy to add the host to the domain
Get-VMHost | Select Name, ` @{N="HostProfile";E={$_ | Get-VMHostProfile}}, ` @{N="JoinADEnabled";E={($_ | Get-VmHostProfile).ExtensionData.Config.ApplyProfile.Authentication.ActiveDirectory.Enabled}}, ` @{N="JoinDomainMethod";E={(($_ | Get-VMHostProfile).ExtensionData.Config.ApplyProfile.Authentication.ActiveDirectory | Select -ExpandProperty Policy | Where {$_.Id -eq "JoinDomainMethodPolicy"}).Policyoption.Id}}# Check each host and their domain membership statusGet-VMHost | Get-VMHostAuthentication | Select VmHost, Domain, DomainMembershipStatus
</t>
  </si>
  <si>
    <t>vSphere Authentication Proxy is used when adding hosts to Active Directory.</t>
  </si>
  <si>
    <t>vSphere Authentication Proxy is not used when adding hosts to Active Directory.</t>
  </si>
  <si>
    <t>2.8</t>
  </si>
  <si>
    <t>If you configure your host to join an Active Directory domain using Host Profiles the Active Directory credentials are saved in the host profile and are transmitted over the network. To avoid having to save Active Directory credentials in the Host Profile and to avoid transmitting Active Directory credentials over the network use the vSphere Authentication Proxy.</t>
  </si>
  <si>
    <t>To properly set the vSphere Authentication Proxy from Web Client directly:
1. Select the host
2. Click on "Configure" -&gt; "Settings" -&gt; "Authentication Services"
3. Click on "Join Domain"
4. Select "Using Proxy Server" radio button.
5. Provide proxy server IP address. 
To properly set the vSphere Authentication Proxy via Host Profiles:
1. Install and configure the Authentication proxy
2. From the vSphere web client, navigate to "Host Profiles"
3. Select the host profile
4. Select "Configure" -&gt; "Edit Host profile"
5. Expand "Security and Services" -&gt; "Security Settings" -&gt; "Authentication Configuration"
6. Select "Active Directory configuration"
7. Set the "Join Domain Method" to "Use vSphere Authentication Proxy to add the host do domain"
8. Provide the IP address of the authentication proxy</t>
  </si>
  <si>
    <t>Configure vSphere Authentication Proxy when adding hosts to Active Directory. To properly set the vSphere Authentication Proxy from Web Client directly:
1) Select the host
2) Click on "Configure" -&gt; "Settings" -&gt; "Authentication Services"
3) Click on "Join Domain"
4) Select "Using Proxy Server" radio button.
5) Provide proxy server IP address.</t>
  </si>
  <si>
    <t>ESXI6.7-15</t>
  </si>
  <si>
    <t>Disable VDS health check</t>
  </si>
  <si>
    <t>The health check support in VDS helps you identify and troubleshoot configuration errors in a vSphere Distributed Switch. It is recommended that health check be turned off by default and confirmed that it is turned off when troubleshooting is finished.</t>
  </si>
  <si>
    <t xml:space="preserve">Using the vSphere Web Client for each VDS:
1. Select a VDS
2. Go to "Configure" -&gt; "Settings" -&gt; Health check".
3. Click "Edit"
4. Set "VLAN and MTU Check" to "Disabled".
5. Set "Teaming and Failover Check" to "Disabled".
Additionally, the following PowerCLI command can be used:
$vds = Get-VDSwitch
$vds.ExtensionData.Config.HealthCheckConfig
</t>
  </si>
  <si>
    <t>VDS health check is disabled.</t>
  </si>
  <si>
    <t>VDS health check is not disabled.</t>
  </si>
  <si>
    <t>2.9</t>
  </si>
  <si>
    <t>vSphere Distributed switch health check once enabled, collects packets that contain information on host#, vds# port#, which an attacker would find useful.</t>
  </si>
  <si>
    <t xml:space="preserve">Using the vSphere Web Client for each VDS:
1. Select a VDS
2. Go to "Configure" -&gt; "Settings" -&gt; Health check".
3. Click "Edit"
4. Set "VLAN and MTU Check" to "Disabled".
5. Set "Teaming and Failover Check" to "Disabled".
Additionally, the following PowerCLI command can be used:
Get-View -ViewType DistributedVirtualSwitch | ?{($_.config.HealthCheckConfig | ?{$_.enable -notmatch "False"})}| %{$_.UpdateDVSHealthCheckConfig(@((New-Object Vmware.Vim.VMwareDVSVlanMtuHealthCheckConfig -property @{enable=0}),(New-Object Vmware.Vim.VMwareDVSTeamingHealthCheckConfig -property @{enable=0})))}.
</t>
  </si>
  <si>
    <t>Disable VDS health check. One method to implement the recommended state is to run the following PowerCLI command:
Get-View -ViewType DistributedVirtualSwitch | ?{($_.config.HealthCheckConfig | ?{$_.enable -notmatch "False"})}| %{$_.UpdateDVSHealthCheckConfig(@((New-Object Vmware.Vim.VMwareDVSVlanMtuHealthCheckConfig -property @{enable=0}),(New-Object Vmware.Vim.VMwareDVSTeamingHealthCheckConfig -property @{enable=0})))}.</t>
  </si>
  <si>
    <t>To close this finding, please provide a screenshot of the disabled VLAN, MTU, Teaming, and Failover Check settings with the agency's CAP.</t>
  </si>
  <si>
    <t>ESXI6.7-16</t>
  </si>
  <si>
    <t>To implement the recommended configuration state, run the following ESXi shell commands:
# Configure remote Dump Collector Server
esxcli system coredump network set -v [VMK#] -i [DUMP_SERVER] -o [PORT]
# Enable remote Dump Collector
esxcli system coredump network set -e true.</t>
  </si>
  <si>
    <t>ESXI6.7-17</t>
  </si>
  <si>
    <t>ESXi can be configured to store log files on an in-memory file system. This occurs when the host's `Syslog.global.LogDir` property is set to a non-persistent location, such as `/scratch.` When this is done, only a single day's worth of logs are stored at any time. Additionally, log files will be reinitialized upon each reboot.</t>
  </si>
  <si>
    <t xml:space="preserve">To verify persistent logging is configured properly, perform the following from the vSphere web client:
1. Select the host and go to "Configure" -&gt; "System" -&gt; "Advanced System Settings".
2. Enter `Syslog.global.LogDir` in the filter.
3. Ensure `Syslog.global.logDir` field is not empty (null value) or is not set explicitly to a non-persistent datastore or a scratch partition.
If the Syslog.global.logDir parameter is pointing to 'Scratch' location (i.e. empty (null value) or is not set explicitly to a non-persistent datastore or a scratch partition), then ensure that the 'ScratchConfig.CurrentScratchLocation' parameter is also pointing to persistent storage.
Alternatively, the following PowerCLI command may be used:
# List Syslog.global.logDir for each host
Get-VMHost | Select Name, @{N="Syslog.global.logDir";E={$_ | Get-AdvancedConfiguration Syslog.global.logDir | Select -ExpandProperty Values}}
</t>
  </si>
  <si>
    <t>To configure persistent logging properly, perform the following from the vSphere web client:
1. Select the host and go to "Configure" -&gt; "System" -&gt; "Advanced System Settings".
2. Enter `Syslog.global.LogDir` in the filter.
3. Set the `Syslog.global.LogDir` to a persistent location specified as [datastorename] path_to_file where the path is relative to the datastore. For example, [datastore1] /systemlogs.
4. Make sure the attribute is highlighted, then click the pencil icon.
Alternatively, run the following PowerCLI command:
# Set Syslog.global.logDir for each host
Get-VMHost | Foreach { Set-AdvancedConfiguration -VMHost $_ -Name Syslog.global.logDir -Value "" }.</t>
  </si>
  <si>
    <t>ESXI6.7-18</t>
  </si>
  <si>
    <t xml:space="preserve">To ensure remote logging is configured properly, perform the following from the vSphere web client:
1. Select the host and click "Configure" -&gt; "System" -&gt; "Advanced System Settings".
2. Enter `Syslog.global.logHost` in the filter.
3. Verify the `Syslog.global.logHost` is set to the hostname of the central log server.
Alternately, the following PowerCLI command may be used:
# List Syslog.global.logHost for each host
Get-VMHost | Select Name, @{N="Syslog.global.logHost";E={$_ | Get-AdvancedSetting Syslog.global.logHost}}
</t>
  </si>
  <si>
    <t>To configure remote logging properly, perform the following from the vSphere web client:
1. Select the host and click "Configure" -&gt; "System" -&gt; "Advanced System Settings".
2. Enter `Syslog.global.logHost` in the filter.
3. Make sure `Syslog.global.logHost` is highlighted, then click the pencil icon.
4. Set `Syslog.global.logHost` to the hostname or IP address of the central log server.
5. Click "OK".
Alternately, run the following PowerCLI command:
# Set Syslog.global.logHost for each host
Get-VMHost | Foreach { Set-AdvancedSetting -VMHost $_ -Name Syslog.global.logHost -Value "" }
**Note:** When setting a remote log host, it is also recommended to set the "Syslog.global.logDirUnique" to true. You must configure the syslog settings for each host.</t>
  </si>
  <si>
    <t>ESXI6.7-19</t>
  </si>
  <si>
    <t>By default, each ESXi host has a single "root" admin account that is used for local administration and to connect the host to vCenter Server. Use of this shared account should be limited, and named (non-root) user accounts with admin privileges should be used instead.</t>
  </si>
  <si>
    <t>To confirm one or more named user accounts have been established, perform the following for each ESXi host:
1. Connect directly to the ESXi host using the vSphere Client.
2. Login as root or another authorized user.
3. Select Manage, then select the Security &amp; Users tab.
4. Select User and view the local users.
5. Ensure at least one user exists that possesses the following:
 1. The use has been granted shell access.
 2. Select the "Permissions" tab and verify the "Administrator" role has been granted to the user.</t>
  </si>
  <si>
    <t>To create one or more named user accounts (local ESXi user accounts), perform the following using the vSphere client (not the vSphere web client) for each ESXi host:
1. Connect directly to the ESXi host using the vSphere Client.
2. Login as root.
3. Select Manage, then select the Security &amp; Users tab.
4. Select User and view the local users.
5. Add a local user and grant shell access to this user.
6. Select the Host, then select "Actions" and "Permissions".
7. Assign the "Administrator" role to the user.
**Notes:**
1. Even if you add your ESXi host to an Active Directory domain, it is still recommended to add at least one local user account to ensure admins can still login in the event the host ever becomes isolated and unable to access Active Directory.
2. Adding local user accounts can be automated using Host Profiles.</t>
  </si>
  <si>
    <t>ESXI6.7-20</t>
  </si>
  <si>
    <t>ESXi uses the `pam_passwdqc.so` plug-in to set password strength and complexity. Options include setting minimum password length, requiring password characters to come from particular character sets, The settings should enforce the organization's password policies.
Note that an uppercase character that begins a password does not count toward the number of character classes used, and neither does a number that ends a password.</t>
  </si>
  <si>
    <t>To confirm password complexity requirements are set, perform the following:
1. Login to the ESXi shell as a user with administrator privileges.
2. Open `/etc/pam.d/passwd`.
3. Locate the following line: 
 password requisite /lib/security/$ISA/pam_passwdqc.so retry=N min=N0,N1,N2,N3,N4
4. Confirm N0 is set to `disabled`.
5. Confirm N1 is set to `disabled`.
6. Confirm N2 is set to `disabled`.
7. Confirm N3 is set to `disabled`.
8. Confirm N4 is set to `14` or greater.
The above requires all passwords to be 14 or more characters long and comprised of at least one character from four distinct character sets.</t>
  </si>
  <si>
    <t xml:space="preserve">To set the password complexity requirements,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14 or more characters long and comprised of at least one character from four distinct character sets. </t>
  </si>
  <si>
    <t xml:space="preserve">Configure the ESXi password and account policies to meet IRS Publication 1075 requirements. One method to implement the recommended state is to
perform the following:
1. Login to the ESXi shell as a user with administrator privileges.
2. Open `/etc./pam.d/passwd`.
3. Locate the following line: 
password requisite /lib/security/$ISA/pam_passwdqc.so retry=N min=N0,N1,N2,N3,N4
4. Set N0 to `disabled`.
5. Set N1 to `disabled`.
6. Set N2 to `disabled`.
7. Set N3 to `disabled`.
8. Set N4 to `14` or greater.
The above requires all passwords to be 14 or more characters long and comprised of at least one character from four distinct character sets. </t>
  </si>
  <si>
    <t>ESXI6.7-21</t>
  </si>
  <si>
    <t>ESXi can be configured to use a directory service such as Active Directory to manage users and groups. It is recommended that a directory service be used.
**Note:** If the AD group "ESX Admins" (default) is created, all users and groups that are members of this group will have full administrative access to all ESXi hosts in the domain.</t>
  </si>
  <si>
    <t xml:space="preserve">To confirm AD is used for local user authentication, perform the following from the vSphere Web Client:
1. Select the host and go to "Manage" -&gt; "Security &amp; Users" -&gt; "Authentication".
2. Ensure the domain settings are in accordance with the user credentials for an AD user that has the rights to join computers to the domain.
Alternately, execute the following PowerCLI command:
# Check each host and their domain membership status
Get-VMHost | Get-VMHostAuthentication | Select VmHost, Domain, DomainMembershipStatus
</t>
  </si>
  <si>
    <t>To use AD for local user authentication, perform the following from the vSphere Web Client:
1. Select the host and go to "Manage" -&gt; "Security &amp; Users" -&gt; "Authentication".
2. Click the "Join Domain" button.
3. Provide the domain name along with the user credentials for an AD user that has the rights to join computers to the domain.
4. Click "OK".
Alternately, run the following PowerCLI command:
# Join the ESXI Host to the Domain
Get-VMHost HOST1 | Get-VMHostAuthentication | Set-VMHostAuthentication -Domain domain.local -User Administrator -Password Passw0rd -JoinDomain 
**Notes**
1. Host Profiles can be used to automate adding hosts to an AD domain.
2. Consider using the vSphere Authentication proxy to avoid transmitting AD credentials over the network.</t>
  </si>
  <si>
    <t>Implement Active Directory for local user authentication. One method to implement the recommended state is to run the following PowerCLI command:
# Join the ESXI Host to the Domain
Get-VMHost HOST1 | Get-VMHostAuthentication | Set-VMHostAuthentication -Domain domain.local -User Administrator -Password Passw0rd -JoinDomain.</t>
  </si>
  <si>
    <t>ESXI6.7-22</t>
  </si>
  <si>
    <t>To verify only authorized users and groups belong to `esxAdminsGroup`, go to Active Directory and review the membership of the group name that is defined by the advanced host setting: `Config.HostAgent.plugins.hostsvc.esxAdminsGroup`.</t>
  </si>
  <si>
    <t>To remove unauthorized users and groups belonging to `esxAdminsGroup`,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</si>
  <si>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ESXI6.7-23</t>
  </si>
  <si>
    <t>To verify the membership of the "Exception Users" list, perform the following:
1. From the vSphere web client, select the host.
2. Click on "Configure" -&gt; "Settings" -&gt; "System" -&gt; "Security Profile".
3. Scroll down to "Lockdown Mode".
4. Verify that the list of "Exception Users" is correct.</t>
  </si>
  <si>
    <t>To correct the membership of the "Exception Users" list, perform the following:
1. From the vSphere web client, select host.
2. Click on "Configure" -&gt; "Settings" -&gt; "System" -&gt; "Security Profile".
3. Scroll down to "Lockdown Mode".
4. Click "Edit", then click on "Exception Users".
5. Add or delete users as per your organization's requirements.</t>
  </si>
  <si>
    <t>ESXI6.7-24</t>
  </si>
  <si>
    <t xml:space="preserve">To verify the maximum failed login attempts is set properly, perform the following steps:
1. From the vSphere Web Client, select the host.
2. Click "Configure" -&gt; "Settings" -&gt; "System" -&gt; "Advanced System Settings".
3. Enter "Security.AccountLockFailures" in the filter.
4. Verify that the value for this parameter is 3.
Alternately, the following PowerCLI command may be used:
Get-VMHost | Get-AdvancedSetting -Name Security.AccountLockFailures
</t>
  </si>
  <si>
    <t>To set the maximum failed login attempts correctly, perform the following steps:
1. From the vSphere Web Client, select the host.
2. Click "Configure" -&gt; "Settings" -&gt; "System" -&gt; "Advanced System Settings".
3. Enter "Security.AccountLockFailures" in the filter.
4. Click "Edit".
5. Set the value for this parameter to 3.
Alternately, use the following PowerCLI command:
Get-VMHost | Get-AdvancedSetting -Name Security.AccountLockFailures | Set-AdvancedSetting -Value 3.</t>
  </si>
  <si>
    <t>ESXI6.7-25</t>
  </si>
  <si>
    <t xml:space="preserve">To verify the account lockout is set to 15 minutes, perform the following:
1. From the vSphere Web Client, select the host.
2. Click "Configure" -&gt; "Settings" -&gt; "System" -&gt; "Advanced System Settings".
3. Enter "Security.AccountUnlockTime" in the filter.
4. Verify that the value for this parameter is set to 900.
Alternately, the following PowerCLI command may be used:
Get-VMHost | Get-AdvancedSetting -Name Security.AccountUnlockTime
</t>
  </si>
  <si>
    <t>To set the account lockout to 15 minutes, perform the following:
1. From the vSphere Web Client, select the host.
2. Click "Configure" -&gt; "Settings" -&gt; "System" -&gt; "Advanced System Settings".
3. Enter "Security.AccountUnlockTime" in the filter.
4. Click "Edit".
5. Set the value for this parameter to 900.
Alternately, use the following PowerCLI command:
Get-VMHost | Get-AdvancedSetting -Name Security.AccountUnlockTime | Set-AdvancedSetting -Value 900.</t>
  </si>
  <si>
    <t>ESXI6.7-26</t>
  </si>
  <si>
    <t xml:space="preserve">To verify the DCUI timeout setting, perform the following steps:
1. From the vSphere Web Client, select the host.
2. Click "Configure" -&gt; "Settings" -&gt; "System" -&gt; "Advanced System Settings".
3. Enter "UserVars.DcuiTimeOut" in the filter.
4. Verify that the value for this parameter is 1800 seconds or less.
Alternately, the following PowerCLI command may be used:
Get-VMHost | Get-AdvancedSetting -Name UserVars.DcuiTimeOut
</t>
  </si>
  <si>
    <t>The DCUI timeout is set to 1800 seconds or less.</t>
  </si>
  <si>
    <t>The DCUI timeout is not set to 1800 seconds or less.</t>
  </si>
  <si>
    <t xml:space="preserve">To correct the DCUI timeout setting, perform the following steps:
1. From the vSphere Web Client, select the host.
2. Click "Configure" -&gt; "Settings" -&gt; "System" -&gt; "Advanced System Settings".
3. Enter "UserVars.DcuiTimeOut" in the filter.
4. Click "Edit".
5. Set the value for this parameter to 1800 seconds or less.
Alternately, use the following PowerCLI command:
Get-VMHost | Get-AdvancedSetting -Name UserVars.DcuiTimeOut | Set-AdvancedSetting -Value 1800
</t>
  </si>
  <si>
    <t>ESXI6.7-27</t>
  </si>
  <si>
    <t>Disable ESXi shell</t>
  </si>
  <si>
    <t>To verify the ESXi shell is disabled, perform the following:
1. From the vSphere web client, select the host.
2. Select "Configure" -&gt; "System" -&gt; "Security Profile".
3. Scroll down to "Services".
4. Click "Edit...".
5. Select "ESXi Shell".
6.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</si>
  <si>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To disable the ESXi shell, perform the following:
1. From the vSphere web client, select the host.
2. Select "Configure" -&gt; "System" -&gt; "Security Profile".
3. Scroll down to "Services".
4. Click "Edit...".
5. Select "ESXi Shell".
6. Click "Stop".
7. Change the Startup Policy to "Start and Stop Manually".
8. Click "OK".
Alternately, use the following PowerCLI command:
# Set the ESXi shell to start manually rather than automatically for all hosts
Get-VMHost | Get-VMHostService | Where { $_.key -eq "TSM" } | Set-VMHostService -Policy Off.</t>
  </si>
  <si>
    <t>ESXI6.7-28</t>
  </si>
  <si>
    <t>To verify SSH is disabled, perform the following:
1. From the vSphere web client, select the host.
2. Select "Configure" -&gt; "System" -&gt; "Security Profile".
3. Scroll down to "Services".
4. Click "Edit...".
5. Select "SSH".
6.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</si>
  <si>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To disable SSH, perform the following:
1. From the vSphere web client, select the host.
2. Select "Configure" -&gt; "System" -&gt; "Security Profile".
3. Scroll down to "Services".
4. Click "Edit...".
5. Select "SSH".
6. Click "Stop".
7. Change the Startup Policy to "to Start and Stop Manually".
8. Click "OK".
Alternately, use the following PowerCLI command:
# Set SSH to start manually rather than automatically for all hosts
Get-VMHost | Get-VMHostService | Where { $_.key -eq "TSM-SSH" } | Set-VMHostService -Policy Off.</t>
  </si>
  <si>
    <t>ESXI6.7-29</t>
  </si>
  <si>
    <t xml:space="preserve">To verify CIM access is limited, check for a limited-privileged service account with the following CIM roles applied:
`Host.Config.SystemManagement` `Host.CIM.CIMInteraction`
Alternately, the following PowerCLI command may be used:
# List all user accounts on the Host -Host Local connection required-
Get-VMHostAccount
</t>
  </si>
  <si>
    <t>To limit CIM access,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-UserAccount.</t>
  </si>
  <si>
    <t>ESXI6.7-30</t>
  </si>
  <si>
    <t>Enable Lockdown mode</t>
  </si>
  <si>
    <t xml:space="preserve">To verify lockdown mode is enabled, perform the following from the vSphere web client:
1. Select the host.
2. Select "Configure" -&gt; "System" -&gt; "Security Profile".
3. Scroll down to "Lockdown Mode".
4. Click "Edit...".
5. Ensure the "Enable Lockdown Mode" checkbox is checked.
Alternately, the following PowerCLI command may be used:
# To check if Lockdown mode is enabled
Get-VMHost | Select Name,@{N="Lockdown";E={$_.Extensiondata.Config.adminDisabled}}
</t>
  </si>
  <si>
    <t xml:space="preserve">To enable lockdown mode, perform the following from the vSphere web client:
1. Select the host.
2. Select "Configure" -&gt; "System" -&gt; "Security Profile".
3. Scroll down to "Lockdown Mode".
4. Click "Edit...".
5. Select the "Enable Lockdown Mode" checkbox.
6. Click "OK".
Alternately, run the following PowerCLI command:
# Enable lockdown mode for each host
Get-VMHost | Foreach { $_.EnterLockdownMode() }
</t>
  </si>
  <si>
    <t>ESXI6.7-31</t>
  </si>
  <si>
    <t xml:space="preserve">To verify the timeout is set correctly, perform the following from the vSphere web client:
1. Select the host.
2. Click "Configure" -&gt; "System" -&gt; "Advanced System Settings".
3. Type `ESXiShellInteractiveTimeOut` in the filter.
4. Verify that the attribute is set to `300` seconds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
</t>
  </si>
  <si>
    <t>To set the timeout to the desired value, perform the following from the vSphere web client:
1. Select the host.
2. Click "Configure" -&gt; "System" -&gt; "Advanced System Settings".
3. Type `ESXiShellInteractiveTimeOut` in the filter.
4. Click on the attribute to highlight it.
5. Click the pencil icon to edit.
6. Set the attribute to the desired value (`300` seconds or less).
7. Click "OK".
**Note:** A value of 0 disables the ESXi ShellInteractiveTimeOut.
Alternately, use the following PowerCLI command:
# Set Remove UserVars.ESXiShellInteractiveTimeOut to 300 on all hosts
Get-VMHost | Get-AdvancedSetting -Name 'UserVars.ESXiShellInteractiveTimeOut' | Set-AdvancedSetting -Value "300".</t>
  </si>
  <si>
    <t>ESXI6.7-32</t>
  </si>
  <si>
    <t xml:space="preserve">To verify the timeout is set to one hour or less, perform the following from the vSphere web client:
1. Select the host and click "Configure" -&gt; "System" -&gt; "Advanced System Settings".
2. Type `ESXiShellTimeOut` in the filter.
3. Ensure the attribute is set to 1800 seconds (30 minutes) or less.
Alternately, the following PowerCLI command may be used:
# List UserVars.ESXiShellTimeOut in minutes for each host
Get-VMHost | Select Name, @{N="UserVars.ESXiShellTimeOut";E={$_ | Get-AdvancedSettings UserVars.ESXiShellTimeOut | Select -ExpandProperty Values}}
</t>
  </si>
  <si>
    <t>The shell services timeout is set for 30 minutes or less.</t>
  </si>
  <si>
    <t>The shell services timeout is not set for 30 minutes or less.</t>
  </si>
  <si>
    <t xml:space="preserve">To set the timeout to the desired value, perform the following from the vSphere web client:
1. Select the host and click "Configure" -&gt; "System" -&gt; "Advanced System Settings".
2. Type `ESXiShellTimeOut` in the filter.
3. Click on the attribute to highlight it.
4. Click the pencil icon to edit.
5. Set the attribute to 1800 seconds (30 minutes) or less.
6. Click "OK".
**Note:** A value of 0 disables the ESXiShellTimeOut. 
Alternately, run the following PowerCLI command:
# Set UserVars.ESXiShellTimeOut to 1800 on all hosts
Get-VMHost | Get-AdvancedSetting -Name 'UserVars.ESXiShellTimeOut' | Set-AdvancedSetting -Value "1800"
</t>
  </si>
  <si>
    <t>ESXI6.7-33</t>
  </si>
  <si>
    <t xml:space="preserve">To verify a proper trusted users list is set for DCUI, perform the following from the vSphere web client:
1. Select the host.
2. Select "Configure" -&gt; "System" -&gt; "Advanced System Settings".
3. Type `DCUI.Access` in the filter.
4. Ensure the `DCUI.Access` attribute is set to a comma-separated list of the users who are allowed to override lockdown mode.
Alternately, the following PowerCLI command may be used:
Get-VMHost | Get-AdvancedSetting -Name DCUI.Access
</t>
  </si>
  <si>
    <t>To set a trusted users list for DCUI, perform the following from the vSphere web client:
1. Select the host.
2. Select "Configure" -&gt; "System" -&gt; "Advanced System Settings".
3. Type `DCUI.Access` in the filter.
4. Click on the attribute to highlight it.
5. Click edit.
6. Set the `DCUI.Access` attribute to a comma-separated list of the users who are allowed to override lockdown mode.
7. Click "OK".</t>
  </si>
  <si>
    <t>ESXI6.7-34</t>
  </si>
  <si>
    <t xml:space="preserve">To enable bidirectional CHAP authentication for iSCSI traffic, perform the following:
1. From the vSphere Web Client, navigate to "Hosts and Clusters".
2. Click on a host.
3. Click on "Configure" -&gt; "Storage" -&gt; "Storage Adapters".
4. Select the iSCSI adapter to configure OR click the green plus symbol to create a new adapter.
5. Under Adapter Details, click the Properties tab and click "Edit" in the Authentication panel.
6. Specify authentication method: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11. Click the second to last symbol to rescan the iSCSI adapter.
Alternately, run the following PowerCLI command:
# Set the Chap settings for the Iscsi Adapter
Get-VMHost | Get-VMHostHba | Where {$_.Type -eq "Iscsi"} | Set-VMHostHba # Use desired parameters here
</t>
  </si>
  <si>
    <t>ESXI6.7-35</t>
  </si>
  <si>
    <t>Set the uniqueness of CHAP authentication secrets for iSCSI traffic</t>
  </si>
  <si>
    <t xml:space="preserve">To verify the CHAP secrets are unique, run the following to list all iSCSI adapters and their corresponding CHAP configuration:
# List Iscsi Initiator and CHAP Name if defined
Get-VMHost | Get-VMHostHba | Where {$_.Type -eq "Iscsi"} | Select VMHost, Device, ChapType, @{N="CHAPName";E={$_.AuthenticationProperties.ChapName}}
</t>
  </si>
  <si>
    <t>To change the values of CHAP secrets so they are unique, perform the following:
1. From the vSphere Web Client, navigate to "Hosts".
2. Click on a host.
3. Click on "Configure" -&gt; "Storage" -&gt; "Storage Adapters".
4. Select the iSCSI adapter to configure OR click the green plus symbol to create a new adapter.
5. Under Adapter Details, click the Properties tab and click "Edit" in the Authentication panel.
6. Specify the authentication method.
 - None
 - Use unidirectional CHAP if required by target
 - Use unidirectional CHAP unless prohibited by target
 - Use unidirectional CHAP
 - Use bidirectional CHAP
7.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Click OK.
11. Click the second to last symbol to rescan the iSCSI adapter.</t>
  </si>
  <si>
    <t>ESXI6.7-36</t>
  </si>
  <si>
    <t>The remediation procedures to properly segregate SAN activity are SAN vendor or product-specific.
In general, with ESXi hosts, use a single-initiator zoning or a single-initiator-single-target zoning. The latter is a preferred zoning practice. Using the more restrictive zoning prevents problems and misconfigurations that can occur on the SAN.</t>
  </si>
  <si>
    <t>Implement zoning and LUN masking to segment each SAN zone and disk array.  With ESXi hosts, use a single-initiator zoning or a single-initiator-single-target zoning.</t>
  </si>
  <si>
    <t>ESXI6.7-37</t>
  </si>
  <si>
    <t xml:space="preserve">To verify the policy is set to reject forged transmissions,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Forged transmits is set to "Reject".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</si>
  <si>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Forged Transmits is set to Reject on each vSwitch</t>
  </si>
  <si>
    <t>To set the policy to reject forged transmissions,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Forged transmits to "Reject".
7. Click "OK".
Alternately, the following ESXi shell command may be used:
# esxcli network vswitch standard policy security set -v vSwitch2 -f false.</t>
  </si>
  <si>
    <t>ESXI6.7-38</t>
  </si>
  <si>
    <t xml:space="preserve">To verify the policy is set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MAC Address Changes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</si>
  <si>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To set the policy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MAC Address Changes to "Reject".
7. Click "OK".
Alternately, perform the following using the ESXi shell:
# esxcli network vswitch standard policy security set -v vSwitch2 -m false.</t>
  </si>
  <si>
    <t>ESXI6.7-39</t>
  </si>
  <si>
    <t xml:space="preserve">To verify the policy is set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Verify Promiscuous Mode is set to "Reject".
7. Click "OK".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</si>
  <si>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To set the policy to reject, perform the following:
1. In the vSphere Web Client, navigate to the host.
2. Go to "Hosts and Clusters" -&gt; "vCenter" -&gt; host.
3. On the Configure tab, click Networking, and select Virtual switches.
4. Select a standard switch from the list and click the pencil icon to edit settings.
5. Select Security.
6. Set Promiscuous Mode to "Reject".
7. Click "OK".
Alternately, perform the following via the ESXi shell:
# esxcli network vswitch standard policy security set -v vSwitch2 -p false.</t>
  </si>
  <si>
    <t>Set the vSwitch Promiscuous Mode policy to reject.  One method to implement the recommended state is to run the following command(s) via the ESXi shell:
# esxcli network vswitch standard policy security set -v vSwitch2 -p false.</t>
  </si>
  <si>
    <t>ESXI6.7-40</t>
  </si>
  <si>
    <t xml:space="preserve">To verify the native VLAN ID is not being used for port groups,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</si>
  <si>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Frames with VLAN specified in the port group will have a tag, but frames without a VLAN specified in the port group are not tagged and therefore will end up as belonging to the native VLAN of the physical switch. For example, frames on VLAN 1 from a Cisco physical switch will be untagged, because this is considered as the native VLAN. However, frames from ESXi specified as VLAN 1 will be tagged with a “1”; therefore, traffic from ESXi that is destined for the native VLAN will not be correctly routed (because it is tagged with a “1” instead of being untagged), and traffic from the physical switch coming from the native VLAN will not be visible (because it is not tagged). If the ESXi virtual switch port group uses the native VLAN ID, traffic from those VMs will not be visible to the native VLAN on the switch, because the switch is expecting untagged traffic.</t>
  </si>
  <si>
    <t>To stop using the native VLAN ID for port groups,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</si>
  <si>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ESXI6.7-41</t>
  </si>
  <si>
    <t xml:space="preserve">To verify port groups are not using reserved VLAN values,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
</t>
  </si>
  <si>
    <t>To change the VLAN values for port groups to non-reserved values,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</si>
  <si>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ESXI6.7-42</t>
  </si>
  <si>
    <t xml:space="preserve">To verify port groups are not set to 4095 unless VGT is required,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
</t>
  </si>
  <si>
    <t>To set port groups to values other than 4095 unless VGT is required, perform the following:
1. From the vSphere web client, select the host.
2. On the Configure tab, click Networking, and select Virtual switches.
3. Select a standard switch from the list.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pencil icon under the topology diagram title.
8. In the Properties section, name the port group in the Network Label text field.
9. Choose an existing VLAN ID drop-down menu or type in a new one.</t>
  </si>
  <si>
    <t>ESXI6.7-43</t>
  </si>
  <si>
    <t>Set Virtual Disributed Switch Netflow traffic to be sent to an authorized collector</t>
  </si>
  <si>
    <t>The vSphere VDS can export Netflow information about traffic crossing the VDS. These exports are not encrypted and can contain information about the virtual network making it easier for a Man in the Middle attack to be executed successfully.</t>
  </si>
  <si>
    <t xml:space="preserve">Using the vSphere Web Client
1. For each distributed switch
2. Go to "Configure" -&gt; "Settings" -&gt; "NetFlow".
3. Verify that "Collector IP address" and "Collector port" are set correctly.
Additionally, the following PowerCLI command may be used
Get-VDPortgroup | Select Name, VirtualSwitch, @{Name="NetflowEnabled";Expression={$_.Extensiondata.Config.defaultPortConfig.ipfixEnabled.Value}} | Where-Object {$_.NetflowEnabled -eq "True"}
</t>
  </si>
  <si>
    <t>Virtual Disributed Switch Netflow traffic is sent to an authorized collector.</t>
  </si>
  <si>
    <t>Virtual Disributed Switch Netflow traffic is not sent to an authorized collector.</t>
  </si>
  <si>
    <t>7.7</t>
  </si>
  <si>
    <t>If Netflow export is required, verify that all VDS Netflow target systems are approved collectors by confirming the IP's are set correctly.</t>
  </si>
  <si>
    <t xml:space="preserve">Using the vSphere Web Client
1. For each distributed switch
2. Go to "Configure" -&gt; "Settings" -&gt; "NetFlow".
3. Click "Edit"
4. Set the "Collector IP address" and "Collector port" to the organization approved systems.
Additionally, the following PowerCLI command may be used
"# Disable Netfow for a VDPortgroup
$DPortgroup = 
Get-VDPortgroup $DPortGroup | Disable-PGNetflow
#Function for Disable-PGNetflow
#From: http://www.virtu-al.net/2013/07/23/disabling-netflow-with-powercli/
Function Disable-PGNetflow {
 [CmdletBinding()]
 Param (
 [Parameter(ValueFromPipeline=$true)]
 $DVPG
 )
 Process {
 Foreach ($PG in $DVPG) {
 $spec = New-Object VMware.Vim.DVPortgroupConfigSpec
 $spec.configversion = $PG.Extensiondata.Config.ConfigVersion
 $spec.defaultPortConfig = New-Object VMware.Vim.VMwareDVSPortSetting
 $spec.defaultPortConfig.ipfixEnabled = New-Object VMware.Vim.BoolPolicy
 $spec.defaultPortConfig.ipfixEnabled.inherited = $false
 $spec.defaultPortConfig.ipfixEnabled.value = $false
 $PGView = Get-View -Id $PG.Id
 $PGView.ReconfigureDVPortgroup_Task($spec)
 }
 }
}. </t>
  </si>
  <si>
    <t>Set Virtual Distributed Switch Netflow traffic  to be sent to an authorized collector. One method to implement the recommended state is using the vSphere Web Client: 
1) For each distributed switch
2) Go to "Configure" -&gt; "Settings" -&gt; "NetFlow".
3) Click "Edit"</t>
  </si>
  <si>
    <t>ESXI6.7-44</t>
  </si>
  <si>
    <t>Disable port-level configuration overrides</t>
  </si>
  <si>
    <t>Port-level configuration overrides are disabled by default. Once enabled, it allows for different security to be set ignoring what is set at the Port-Group level.</t>
  </si>
  <si>
    <t xml:space="preserve">Using the vSphere Web Client,
1. For each portgroup within each distributed switch
2. Go to "Configure" -&gt; "Settings" -&gt; "Properties".
3. Verify that all "Override port policies" are "Disabled".
Additionally the following PowerCLI command can be used:
Get-VDPortgroup | Get-VDPortgroupOverridePolicy
</t>
  </si>
  <si>
    <t>Port-level configuration overrides is disabled.</t>
  </si>
  <si>
    <t>Port-level configuration overrides is not disabled.</t>
  </si>
  <si>
    <t>7.8</t>
  </si>
  <si>
    <t>There are cases where unique configurations are needed, but this should be monitored so it is only used when authorized. If overrides are not monitored, anyone who gains access to a VM with a less secure VDS configuration could secretly exploit the broader access.</t>
  </si>
  <si>
    <t>Using the vSphere Web Client, 
1. For each portgroup within each distributed switch
2. Go to "Configure" -&gt; "Settings" -&gt; "Properties".
3. Click "Edit"
4. Go to "Advanced".
5. Disable all "Override port policies".</t>
  </si>
  <si>
    <t>Disable port-level configuration overrides. One method to implement the recommended state is using the vSphere Web Client: 
1. For each portgroup within each distributed switch
2. Go to "Configure" -&gt; "Settings" -&gt; "Properties".
3. Click "Edit"
4. Go to "Advanced".
5. Disable all "Override port policies".</t>
  </si>
  <si>
    <t>To close this finding, please provide a screenshot showing all override port policies has been disabled with the agency's CAP.</t>
  </si>
  <si>
    <t>ESXI6.7-45</t>
  </si>
  <si>
    <t xml:space="preserve">To verify informational messages are limited to 1 MB, view the virtual machine configuration file and verify that tools.setInfo.sizeLimit is set to `1048576`.
Additionally, the following PowerCLI command may be used:
# List the VMs and their current settings
Get-VM | Get-AdvancedSetting -Name "tools.setInfo.sizeLimit" | Select Entity, Name, Value
</t>
  </si>
  <si>
    <t>To limit informational messages to 1 MB, run the following PowerCLI command:
# Add the setting to all VMs
Get-VM | New-AdvancedSetting -Name "tools.setInfo.sizeLimit" -value 1048576.</t>
  </si>
  <si>
    <t>Limit informational messages to 1 MB.  One method to implement the recommended state is run the following PowerCLI command:
# Add the setting to all VMs
Get-VM | New-AdvancedSetting -Name "tools.setInfo.sizeLimit" -value 1048576).</t>
  </si>
  <si>
    <t>ESXI6.7-46</t>
  </si>
  <si>
    <t xml:space="preserve">To verify floppy drives are not connected, confirm that the following parameter is either NOT present or is set to FALSE: floppyX.present
Alternately, the following PowerCLI command may be used:
# Check for Floppy Devices attached to VMs
Get-VM | Get-FloppyDrive | Select Parent, Name, ConnectionState
</t>
  </si>
  <si>
    <t>To disconnect all floppy drives from VMs, run the following PowerCLI command:
# Remove all Floppy drives attached to VMs
Get-VM | Get-FloppyDrive | Remove-FloppyDrive
The VM will need to be powered off for this change to take effect.</t>
  </si>
  <si>
    <t>ESXI6.7-47</t>
  </si>
  <si>
    <t xml:space="preserve">To verify parallel ports are not connected, 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
</t>
  </si>
  <si>
    <t>To disconnect all parallel ports from VMs, run the following PowerCLI command:
# In this Example you will need to add the functions from this post: http://blogs.vmware.com/vipowershell/2012/05/working-with-vm-devices-in-powercli.html
# Remove all Parallel Ports attached to VMs
Get-VM | Get-ParallelPort | Remove-ParallelPort
The VM will need to be powered off for this change to take effect.</t>
  </si>
  <si>
    <t>ESXI6.7-48</t>
  </si>
  <si>
    <t>Disconnect all unnecessary serial ports</t>
  </si>
  <si>
    <t xml:space="preserve">To verify serial ports are not connected, 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
</t>
  </si>
  <si>
    <t>To disconnect all serial ports from VMs, run the following PowerCLI command:
# In this Example you will need to add the functions from this post: http://blogs.vmware.com/vipowershell/2012/05/working-with-vm-devices-in-powercli.html
# Remove all Serial Ports attached to VMs
Get-VM | Get-SerialPort | Remove-SerialPort
The VM will need to be powered off for this change to take effect.</t>
  </si>
  <si>
    <t>ESXI6.7-49</t>
  </si>
  <si>
    <t>Disconnect all unnecessary USB devices</t>
  </si>
  <si>
    <t xml:space="preserve">To verify USB devices are not connected, confirm that the following parameter is either NOT present or is set to FALSE: usb.present
Alternately, the following PowerCLI command may be used:
# Check for USB Devices attached to VMs
Get-VM | Get-USBDevice
</t>
  </si>
  <si>
    <t>To disconnect all USB devices from VMs, run the following PowerCLI command:
# Remove all USB Devices attached to VMs
Get-VM | Get-USBDevice | Remove-USBDevice
The VM will need to be powered off for this change to take effect.</t>
  </si>
  <si>
    <t>Disconnect all USB devices from VMs. One method to implement the recommended state is to run the following PowerCLI command:
# Remove all USB Devices attached to VMs
Get-VM | Get-USBDevice | Remove-USBDevice
The VM will need to be powered off for this change to take effect.</t>
  </si>
  <si>
    <t>ESXI6.7-50</t>
  </si>
  <si>
    <t xml:space="preserve">To verify unauthorized device modifications and disconnections are prevented, 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
</t>
  </si>
  <si>
    <t>To prevent unauthorized device modifications and disconnections, run the following PowerCLI command:
# Add the setting to all VMs
Get-VM | New-AdvancedSetting -Name "isolation.device.edit.disable" -value $true.</t>
  </si>
  <si>
    <t>Prevent unauthorized device modifications and disconnections. One method to implement the recommended state is to run the following PowerCLI command:
# Add the setting to all VMs
Get-VM | New-AdvancedSetting -Name "isolation.device.edit.disable" -value $true.</t>
  </si>
  <si>
    <t>ESXI6.7-51</t>
  </si>
  <si>
    <t xml:space="preserve">To verify unauthorized device connections are prevented, 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
</t>
  </si>
  <si>
    <t>To prevent unauthorized device connections, run the following PowerCLI command:
# Add the setting to all VMs
Get-VM | New-AdvancedSetting -Name "isolation.device.connectable.disable" -value $true.</t>
  </si>
  <si>
    <t>ESXI6.7-52</t>
  </si>
  <si>
    <t>Disable PCI and PCIe device passthrough</t>
  </si>
  <si>
    <t>Using the VMware DirectPath I/O feature to pass through a PCI or PCIe device to a virtual machine can result in a potential security vulnerability.</t>
  </si>
  <si>
    <t>Using the vSphere Web Client:
1. Select each applicable VM
2. Click "Configure" -&gt; "Settings" -&gt; "VM Options".
3. Expand "Advanced Settings".
4. Scroll the list of "Configuration Parameters"
5. Ensure that the desired configuration parameter is present with the desired value.
Additionally, the following PowerCLI command can be used:
# List the VMs and their current settings
Get-VM | Get-AdvancedSetting -Name "pciPassthru*.present" | Select Entity, Name, Value
``</t>
  </si>
  <si>
    <t>PCI and PCIe device passthrough are disabled.</t>
  </si>
  <si>
    <t>PCI and PCIe device passthrough is not disabled</t>
  </si>
  <si>
    <t>8.2.8</t>
  </si>
  <si>
    <t>The vulnerability can be triggered by buggy or malicious code running in privileged mode in the guest OS, such as a device driver.</t>
  </si>
  <si>
    <t>Using the vSphere Web Client:
1. Select each VM
2. Click "Configure" -&gt; "Settings" -&gt; "Virtual Hardware" -&gt;
4. Remove the PCI/PCIe passthrough device.
Additionally, the following PowerCLI command can be used:
# Add the setting to all VMs
Get-VM | New-AdvancedSetting -Name "pciPassthru*.present" -value "".</t>
  </si>
  <si>
    <t>Disable PCI and PCIe device passthrough.  One method to implement the recommended state is to run the following PowerCLI command:
# Add the setting to all VMs
Get-VM | New-AdvancedSetting -Name "pciPassthru*.present" -value "".</t>
  </si>
  <si>
    <t>ESXI6.7-53</t>
  </si>
  <si>
    <t>To verify unneeded functions are disabled, 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</si>
  <si>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To disable unneeded functions,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</si>
  <si>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ESXI6.7-54</t>
  </si>
  <si>
    <t>To verify use of the VM console is properly limited, perform the following steps:
1. From the vSphere Client, select an object in the inventory.
2. Click the Permissions tab to view the user and role pair assignments for that object.
3. Next, navigate to vCenter --&gt; Administration --&gt; Roles.
4. Select the role in question and choose Edit to see which effective privileges are enabled.
5. Verify that only authorized users have a role which allows them a privilege under the Virtual Machine section of the role editor.</t>
  </si>
  <si>
    <t>To properly limit use of the VM console, perform the following steps:
1. From the vSphere Client, navigate to vCenter --&gt; Administration --&gt; Roles.
2. Create a custom role and choose Edit to enable only the minimum needed effective privileges.
3. Next, select an object in the inventory.
4. Click the Permissions tab to view the user and role pair assignments for that object.
5. Remove any default "Admin" or "Power User" roles, and assign the new custom role as needed.</t>
  </si>
  <si>
    <t>ESXI6.7-55</t>
  </si>
  <si>
    <t>To verify that all virtual serial ports use secure protocols, check that all configured protocols are from this list:
- ssl - the equivalent of TCP+SSL
- tcp+ssl - SSL over TCP over IPv4 or IPv6
- tcp4+ssl - SSL over TCP over IPv4
- tcp6+ssl - SSL over TCP over IPv6
- telnets - telnet over SSL over TCP</t>
  </si>
  <si>
    <t>To configure all virtual serial ports to use secure protocols, change any protocols that are not secure to one of the following:
- ssl - the equivalent of TCP+SSL
- tcp+ssl - SSL over TCP over IPv4 or IPv6
- tcp4+ssl - SSL over TCP over IPv4
- tcp6+ssl - SSL over TCP over IPv6
- telnets - telnet over SSL over TCP/.</t>
  </si>
  <si>
    <t>ESXI6.7-56</t>
  </si>
  <si>
    <t>To verify that templates are used whenever possible to deploy VMs, confirm that such templates exist, the templates are properly configured, and standard procedures and processes use the templates when appropriate.</t>
  </si>
  <si>
    <t>To change current practices so templates are used whenever possible to deploy VMs, perform whichever of the following steps is appropriate:
- Create templates and configure them properly
- Alter standard procedures and processes to use the templates
Also, ensure that the applications do not depend on information specific to the VM to be deployed.</t>
  </si>
  <si>
    <t>ESXI6.7-57</t>
  </si>
  <si>
    <t>To verify the configuration, perform the following if dvfilter access should be permitted: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Ensure that the name of the data path kernel is set correctly.
Perform the following to verify the configuration if dvfilter access should not be permitted:
1. Verify that the following is not in the VMX file: `ethernet0.filter1.name = dv-filter1`.</t>
  </si>
  <si>
    <t>An attacker might compromise a VM by making use of the dvfilter API.</t>
  </si>
  <si>
    <t>To configure a VM to allow dvfilter access, perform the following steps: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2. Set the name of the data path kernel correctly.
To configure a VM to not allow dvfilter access, perform the following steps: 
1. Remove the following from its VMX file: `ethernet0.filter1.name = dv-filter1`.</t>
  </si>
  <si>
    <t>ESXI6.7-58</t>
  </si>
  <si>
    <t xml:space="preserve">To verify the VMsafe Agent Address is configured correctly, perform the following steps:
1. If the VM is not being protected by a VMsafe CPU/memory product, verify that `vmsafe.agentAddress` is not present in the virtual machine configuration file.
2. If the VM is being protected by a VMsafe CPU/Memory product, make sure that `vmsafe.agentAddress` in the virtual machine configuration file is set to the correct value.
Alternately, the following PowerCLI command may be used:
# List the VMs and their current settings
Get-VM | Get-AdvancedSetting -Name "vmsafe.agentAddress" | Select Entity, Name, Value
</t>
  </si>
  <si>
    <t>To configure the VMsafe Agent Address correctly, perform the following steps:
1. If the VM is not being protected by a VMsafe CPU/memory product, remove `vmsafe.agentAddress` from the virtual machine configuration file.
2. If the VM is being protected by a VMsafe CPU/Memory product, set `vmsafe.agentAddress` to the correct value.</t>
  </si>
  <si>
    <t>ESXI6.7-59</t>
  </si>
  <si>
    <t xml:space="preserve">To verify the VMsafe Agent Port is configured correctly, perform the following steps:
1. If the VM is not being protected by a VMsafe CPU/memory product, verify that `vmsafe.agentPort` is not present in the virtual machine configuration file.
2. If the VM is being protected by a VMsafe CPU/Memory product, make sure that `vmsafe.agentPort` in the virtual machine configuration file is set to the correct value.
Alternately, the following PowerCLI command may be used:
# List the VMs and their current settings
Get-VM | Get-AdvancedSetting -Name "vmsafe.agentPort" | Select Entity, Name, Value
</t>
  </si>
  <si>
    <t>To configure the VMsafe Agent Port correctly, perform the following steps:
1. If the VM is not being protected by a VMsafe CPU/memory product, remove `vmsafe.agentPort` from the virtual machine configuration file.
2. If the VM is being protected by a VMsafe CPU/Memory product, set `vmsafe.agentPort` to the correct value.</t>
  </si>
  <si>
    <t>ESXI6.7-60</t>
  </si>
  <si>
    <t xml:space="preserve">To verify the VMsafe Agent is configured correctly, perform the following steps:
1. If the VM is not being protected by a VMsafe CPU/memory product, verify that `vmsafe.enable` is not present in the virtual machine configuration file or is set to FALSE.
2. If the VM is being protected by a VMsafe CPU/Memory product, make sure that `vmsafe.enable` in the virtual machine configuration file is set to the correct value.
Alternately, the following PowerCLI command may be used:
# List the VMs and their current settings
Get-VM | Get-AdvancedSetting -Name "vmsafe.enable" | Select Entity, Name, Value
</t>
  </si>
  <si>
    <t>To configure the VMsafe Agent correctly, perform the following steps:
1. If the VM is not being protected by a VMsafe CPU/memory product, remove `vmsafe.enable` from the virtual machine configuration file or set it to a value of FALSE.
2. If the VM is being protected by a VMsafe CPU/Memory product, set `vmsafe.enable` to the correct value.</t>
  </si>
  <si>
    <t>ESXI6.7-61</t>
  </si>
  <si>
    <t>VM console copy operations should be disabled.</t>
  </si>
  <si>
    <t xml:space="preserve">To verify that VM console copy operations are disabled, verify that the `isolation.tools.copy.disable` option is missing or set to `TRUE`.
Alternately, the following PowerCLI command may be used:
# List the VMs and their current settings
Get-VM | Get-AdvancedSetting -Name "isolation.tools.copy.disable" | Select Entity, Name, Value
</t>
  </si>
  <si>
    <t>To explicitly disable VM console copy operations, run the following PowerCLI command:
# Add the setting to all VMs
Get-VM | New-AdvancedSetting -Name "isolation.tools.copy.disable" -value $true.</t>
  </si>
  <si>
    <t>ESXI6.7-62</t>
  </si>
  <si>
    <t>VM console drag and drop operations should be disabled.</t>
  </si>
  <si>
    <t xml:space="preserve">To verify that VM console drag and drop operations are disabled, verify that `isolation.tools.dnd.disable` is missing or set to `TRUE`.
Alternately, the following PowerCLI command may be used:
# List the VMs and their current settings
Get-VM | Get-AdvancedSetting -Name "isolation.tools.dnd.disable" | Select Entity, Name, Value
</t>
  </si>
  <si>
    <t>To explicitly disable VM console drag and drop operations, run the following PowerCLI command:
# Add the setting to all VMs
Get-VM | New-AdvancedSetting -Name "isolation.tools.dnd.disable" -value $true.</t>
  </si>
  <si>
    <t>ESXI6.7-63</t>
  </si>
  <si>
    <t>VM console and paste GUI options should be disabled.</t>
  </si>
  <si>
    <t xml:space="preserve">To verify that VM console and paste GUI options are disabled, verify that `isolation.tools.setGUIOptions.enable` option is missing or set to `FALSE`.
Alternately, the following PowerCLI command may be used:
# List the VMs and their current settings
Get-VM | Get-AdvancedSetting -Name "isolation.tools.setGUIOptions.enable"| Select Entity, Name, Value
</t>
  </si>
  <si>
    <t>To explicitly disable VM console and paste GUI options, run the following PowerCLI command:
# Add the setting to all VMs
Get-VM | New-AdvancedSetting -Name "isolation.tools.setGUIOptions.enable" -value $false.</t>
  </si>
  <si>
    <t>ESXI6.7-64</t>
  </si>
  <si>
    <t>VM console paste operations should be disabled.</t>
  </si>
  <si>
    <t xml:space="preserve">To verify that VM console paste operations are disabled, verify that `isolation.tools.paste.disable` is missing or set to `TRUE`.
Alternately, the following PowerCLI command may be used:
# List the VMs and their current settings
Get-VM | Get-AdvancedSetting -Name "isolation.tools.paste.disable"| Select Entity, Name, Value
</t>
  </si>
  <si>
    <t>To explicitly disable VM console paste operations, run the following PowerCLI command:
# Add the setting to all VMs
Get-VM | New-AdvancedSetting -Name "isolation.tools.paste.disable" -value $true.</t>
  </si>
  <si>
    <t>ESXI6.7-65</t>
  </si>
  <si>
    <t xml:space="preserve">Check virtual machine configuration and verify that `RemoteDisplay.vnc.enabled` is missing or set to `FALSE`.
Additionally, the following PowerCLI command may be used:
# List the VMs and their current settings
Get-VM | Get-AdvancedSetting -Name "RemoteDisplay.vnc.enabled" | Select Entity, Name, Value 
</t>
  </si>
  <si>
    <t>To implement the recommended configuration state, run the following PowerCLI command:
# Add the setting to all VMs
Get-VM | New-AdvancedSetting -Name "RemoteDisplay.vnc.enabled" -value $false.</t>
  </si>
  <si>
    <t>To close this finding, please provide a screenshot of the "RemoteDisplay.vnc.enabled" setting with the agency's CAP.</t>
  </si>
  <si>
    <t>ESXI6.7-66</t>
  </si>
  <si>
    <t xml:space="preserve">Check virtual machine configuration file and verify that `isolation.tools.diskShrink.disable` is set to `TRUE`.
Additionally, the following PowerCLI command may be used:
# List the VMs and their current settings
Get-VM | Get-AdvancedSetting -Name "isolation.tools.diskShrink.disable"| Select Entity, Name, Value
</t>
  </si>
  <si>
    <t>To implement the recommended configuration state, run the following PowerCLI command:
# Add the setting to all VMs
Get-VM | New-AdvancedSetting -Name "isolation.tools.diskShrink.disable" -value $true.</t>
  </si>
  <si>
    <t>ESXI6.7-67</t>
  </si>
  <si>
    <t xml:space="preserve">To verify that virtual disk wiping is disabled, check the virtual machine configuration file and verify that `isolation.tools.diskWiper.disable` is set to TRUE.
Alternately, the following PowerCLI command may be used:
# List the VMs and their current settings
Get-VM | Get-AdvancedSetting -Name "isolation.tools.diskWiper.disable"| Select Entity, Name, Value
</t>
  </si>
  <si>
    <t>To disable virtual disk wiping, run the following PowerCLI command:
# Add the setting to all VMs
Get-VM | New-AdvancedSetting -Name "isolation.tools.diskWiper.disable" -value $true.</t>
  </si>
  <si>
    <t>ESXI6.7-68</t>
  </si>
  <si>
    <t>Configure the number of VM log files properly</t>
  </si>
  <si>
    <t xml:space="preserve">To verify that log files will be created more frequently, check the virtual machine configuration file and verify that `log.keepOld` is set to `10`.
Alternately, the following PowerCLI command may be used:
# List the VMs and their current settings
Get-VM | Get-AdvancedSetting -Name "log.keepOld"| Select Entity, Name, Value
</t>
  </si>
  <si>
    <t>To set the number of log files to be used to `10`, run the following PowerCLI command:
# Add the setting to all VMs
Get-VM | New-AdvancedSetting -Name "log.keepOld" -value "10".</t>
  </si>
  <si>
    <t>ESXI6.7-69</t>
  </si>
  <si>
    <t xml:space="preserve">To verify the maximum log file size is limited properly, check the virtual machine configuration file and confirm that `log.rotateSize` is set to `1024000`.
Alternately, the following PowerCLI command may be used:
# List the VMs and their current settings
Get-VM | Get-AdvancedSetting -Name "log.rotateSize"| Select Entity, Name, Value
</t>
  </si>
  <si>
    <t xml:space="preserve">VMware log size has  been set to 1024000 or greater. </t>
  </si>
  <si>
    <t>To properly limit the maximum log file size, run the following PowerCLI command:
# Add the setting to all VMs
Get-VM | New-AdvancedSetting -Name "log.rotateSize" -value "1024000".</t>
  </si>
  <si>
    <t>ESXI7.0-01</t>
  </si>
  <si>
    <t>ESXi system is in vendor support from VMware</t>
  </si>
  <si>
    <r>
      <rPr>
        <b/>
        <sz val="10"/>
        <color indexed="10"/>
        <rFont val="Arial"/>
        <family val="2"/>
      </rPr>
      <t>End of General Support:</t>
    </r>
    <r>
      <rPr>
        <sz val="10"/>
        <color indexed="10"/>
        <rFont val="Arial"/>
        <family val="2"/>
      </rPr>
      <t xml:space="preserve">
</t>
    </r>
    <r>
      <rPr>
        <b/>
        <sz val="10"/>
        <color indexed="8"/>
        <rFont val="Arial"/>
        <family val="2"/>
      </rPr>
      <t>ESXi 5.0 8/24/2016
ESXi 5.1 8/24/2016
ESXi 5.5 9/19/2018
ESXi 6.0 3/12/2020
ESXi 6.5 11/15/2021
ESXi 6.7 11/15/2021</t>
    </r>
  </si>
  <si>
    <t>ESXI7.0-02</t>
  </si>
  <si>
    <t>VMware Lifecycle Manager is a tool which may be utilized to automate patch management for vSphere hosts and virtual machines. Creating a baseline for patches is a good way to ensure all hosts are at the same patch level. VMware also publishes advisories on security patches and offers a way to subscribe to email alerts for them.</t>
  </si>
  <si>
    <t>Verify that the patches are up to date. The following PowerCLI snippet will provide a list of all installed patches:
Foreach ($VMHost in Get-VMHost ) {
 $EsxCli = Get-EsxCli -VMHost $VMHost -V2
 $EsxCli.software.vib.list.invoke() | Select-Object @{N="VMHost";E={$VMHost}},*
}
You may also manage updates via VMware Lifecycle Manager located under `Menu`, `Lifecycle Manager`.</t>
  </si>
  <si>
    <t>Employ a process to keep ESXi hosts up to date with patches in accordance with industry standards and internal guidelines. Leverage the VMware Lifecycle Manager to test and apply patches as they become available.</t>
  </si>
  <si>
    <t>ESXI7.0-03</t>
  </si>
  <si>
    <t>ESXI7.0-04</t>
  </si>
  <si>
    <t>To verify the host image profile acceptance level perform the following:
1- From the vSphere Web Client, select the host.
2- Click `Configure`, then under `System` select `Security Profile`.
3- Under `Host Image Profile Acceptance Level` ensure it is set to one of the following - "VMware Certified", "VMware Accepted", or "Partner Supported".
This may also be performed as follows:
1- Connect to each ESX/ESXi host using the ESXi Shell or vCLI, and execute the command `esxcli software acceptance get` to verify the acceptance level is at either "VMware Certified", "VMware Accepted", or "Partner Supported".
2- Connect to each ESX/ESXi host using the vCLI, and execute the command `esxcli software vib list` to verify the acceptance level for each VIB is either "VMware Certified", "VMware Accepted", or "Partner Supported".
Additionally, the following PowerCLI command may be used:
# List the Software AcceptanceLevel for each host
Foreach ($VMHost in Get-VMHost ) {
 $ESXCli = Get-EsxCli -VMHost $VMHost
 $VMHost | Select Name, @{N="AcceptanceLevel";E={$ESXCli.software.acceptance.get()}}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t>
  </si>
  <si>
    <t>To verify the host image profile acceptance level perform the following:
1- From the vSphere Web Client, select the host.
2- Click `Configure`, then under `System` select `Security Profile`.
3- Under `Host Image Profile Acceptance Level` select `Edit`
4- In the dropdown select one of the following - `VMware Certified`, `VMware Accepted`, or `Partner Supported`.
To implement the recommended configuration state, run the following PowerCLI command (in the example code, the level is Partner Supported):
# Set the Software AcceptanceLevel for each host&lt;span&gt;
Foreach ($VMHost in Get-VMHost ) {
$ESXCli = Get-EsxCli -VMHost $VMHost
$ESXCli.software.acceptance.Set("PartnerSupported")
}.</t>
  </si>
  <si>
    <t>Implement vSphere Installation Bundles (VIBs) that are VMware certified, supported or partner supported. One method to implement the recommended state is to run the following ESXCLI command on each host that contains FTI: 
# Set the Software AcceptanceLevel for each host&lt;span&gt;
Foreach ($VMHost in Get-VMHost ) {
$ESXCli = Get-EsxCli -VMHost $VMHost
$ESXCli.software.acceptance.Set("PartnerSupported")
}.</t>
  </si>
  <si>
    <t>ESXI7.0-05</t>
  </si>
  <si>
    <t>To list all the loaded kernel modules from the ESXi Shell or vCLI, run: "esxcli system module list". For each module, verify the signature by running: `esxcli system module get -m &lt;module&gt;`.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t>
  </si>
  <si>
    <t>Secure the host by disabling unsigned modules and removing the offending VIBs from the host. To implement the recommended configuration state, run the following PowerCLI command:
# To disable a module:
$ESXCli = Get-EsxCli -VMHost "MyHostName_or_IPaddress"
$ESXCli.system.module.set($false, $false, "MyModuleName").</t>
  </si>
  <si>
    <t>Secure the host by disabling unsigned modules and removing the offending VIBs from the host. One method to implement the recommended state is to run the following ESXCLI command on each host that contains FTI: 
$ESXCli = Get-EsxCli -VMHost "MyHostName_or_IPaddress"
$ESXCli.system.module.set($false, $false, "MyModuleName").</t>
  </si>
  <si>
    <t>ESXI7.0-06</t>
  </si>
  <si>
    <t>To confirm NTP synchronization is enabled and properly configured, perform the following from the vSphere Web Client:
1- Select a host
2- Click `Configure` then expand `System` then select `Time Configuration`.
3- Verify that `Time Synchronization` is set to Automatic
4- Verify that the NTP Client is set to `Enabled`
5- Verify that the NTP Service Status is `Running`
6- Verify that appropriate NTP servers are set.
Additionally, the following PowerCLI command may be used:
# List the NTP Settings for all hosts
Get-VMHost | Select Name, @{N="NTPSetting";E={$_ | Get-VMHostNtpServer}}</t>
  </si>
  <si>
    <t>To enable and properly configure NTP synchronization, perform the following from the vSphere web client:
1- Select a host
2- Click `Configure` then expand `System` then select `Time Configuration`.
3- Select `Edit` next to Network Time Protocol
4- Select the `Enable` box, then fill in the appropriate NTP Servers.
5- in the `NTP Service Startup Policy` drop down select `Start and stop with host`.
6-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</si>
  <si>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Implement NTP to synchronize the ESXi instance and its guest operating systems. Log synchronization ensures a timely and accurate review of logs in case of a forensic or incident response investigation. One method to accomplish the recommended state is to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</si>
  <si>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ESXI7.0-07</t>
  </si>
  <si>
    <t>To confirm access to services running on an ESXi host is properly restricted, perform the following from the vSphere web client:
1- Select a host
2- Click `Configure` then expand `System` then select `Firewall`.
3- Click `Edit` to view services which are enabled (indicated by a check).
5- For each enabled service, (e.g., ssh, vSphere Web Access, http client) check to ensure that the list of allowed IP addresses specified is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t>
  </si>
  <si>
    <t>To properly restrict access to services running on an ESXi host, perform the following from the vSphere web client:
1- Select a host
2- Click `Configure` then expand `System` then select `Firewall`.
3- Click `Edit` to view services which are enabled (indicated by a check).
5- For each enabled service, (e.g., ssh, vSphere Web Access, http client) provide a list of allowed IP addresses.
5- Click `OK`.</t>
  </si>
  <si>
    <t>Restrict access to services running on an ESXi host. One method to implement the recommended state is to perform the following from the vSphere web client:
1- Select a host
2- Click `Configure` then expand `System` then select `Firewall`.
3- Click `Edit` to view services which are enabled (indicated by a check).
5- For each enabled service, (e.g., ssh, vSphere Web Access, http client) provide a list of allowed IP addresses.
5- Click `OK`.</t>
  </si>
  <si>
    <t>ESXI7.0-08</t>
  </si>
  <si>
    <t>To confirm whether MOB is enabled, perform the following from the vSphere Web Client:
1- Select a host
2- Click `Configure` then expand `System` then select `Advanced System Settings`.
3- Click `Edit` then search for `Config.HostAgent.plugins.solo.enableMob`
4- Verify the value is set to `false`.
To determine if the MOB is enabled, run the following command from the ESXi shell:
vim-cmd proxysvc/service_list 
Additionally, the following PowerCLI command may be used:
Get-VMHost | Get-AdvancedSetting -Name Config.HostAgent.plugins.solo.enableMob</t>
  </si>
  <si>
    <t>To disabled MOB, perform the following from the vSphere Web Client:
1- Select a host
2- Click `Configure` then expand `System` then select `Advanced System Settings`.
3- Click `Edit` then search for `Config.HostAgent.plugins.solo.enableMob`
4- Set the value to `false`.
5- Click `OK`.</t>
  </si>
  <si>
    <t>Disable the MOB. One method to implement the recommended state is to run the following from the vSphere Web Client:
1- Select a host
2- Click `Configure` then expand `System` then select `Advanced System Settings`.
3- Click `Edit` then search for `Config.HostAgent.plugins.solo.enableMob`
4- Set the value to `false`.
5- Click `OK`.</t>
  </si>
  <si>
    <t>ESXI7.0-09</t>
  </si>
  <si>
    <t>To confirm the proper configuration of SNMP, 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t>
  </si>
  <si>
    <t>If SNMP is not properly configured, monitoring data containing sensitive information may be sent to a malicious host and used to help exploit said host.</t>
  </si>
  <si>
    <t>To correct the SNMP configuration, perform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'&lt;secret&gt;'.</t>
  </si>
  <si>
    <t>Configure SNMPv3 to provide security to ESXi management. One method to implement the recommended state is to use PowerCLI to implement the following:
# Update the host SNMP Configuration (single host connection required)
Get-VmHostSNMP | Set-VMHostSNMP -Enabled:$true -ReadOnlyCommunity '&lt;secret&gt;'.</t>
  </si>
  <si>
    <t>ESXI7.0-10</t>
  </si>
  <si>
    <t>If the dvfilter network API is not being used on the host, ensure that the following kernel parameter has a blank value: `Net.DVFilterBindIpAddress`.
1- From the vSphere web client, select the host and click `Configure` then expand `System`
2- Click on `Advanced System Settings` then `Edit`.
2- Search for `Net.DVFilterBindIpAddress` in the filter.
3- Verify `Net.DVFilterBindIpAddress` has an empty value.
4- If an appliance is being used, then ensure the value of this parameter is set to the proper IP address.
Additionally, the following PowerCLI command may be used to verify the setting:
# List Net.DVFilterBindIpAddress for each host
Get-VMHost | Select Name, @{N="Net.DVFilterBindIpAddress";E={$_ | Get-AdvancedSetting Net.DVFilterBindIpAddress | Select -ExpandProperty Values}}</t>
  </si>
  <si>
    <t>To remove the configuration for the dvfilter network API, perform the following from the vSphere web client:
1- From the vSphere web client, select the host and click `Configure` then expand `System`
2- Click on `Advanced System Settings` then `Edit`.
3- Search for `Net.DVFilterBindIpAddress` in the filter.
4- Set `Net.DVFilterBindIpAddress` has an empty value.
5- If an appliance is being used, make sure the value of this parameter is set to the proper IP address.
6- Enter the proper IP address.
7- Click `OK`.
To implement the recommended configuration state, run the following PowerCLI command:
# Set Net.DVFilterBindIpAddress to null on all hosts
Get-VMHost HOST1 | Foreach { Set-AdvancedSetting -VMHost $_ -Name Net.DVFilterBindIpAddress -IPValue "" }.</t>
  </si>
  <si>
    <t xml:space="preserve">Properly configure DVFilter for use within the agency network. One method to implement  the recommended configuration state, run the following PowerCLI command:
# Set Net.DVFilterBindIpAddress to null on all hosts
Get-VMHost HOST1 | Foreach { Set-AdvancedSetting -VMHost $_ -Name Net.DVFilterBindIpAddress -IPValue "" }.
</t>
  </si>
  <si>
    <t>ESXI7.0-11</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</si>
  <si>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Open the file.
Publish the file to one of these locations:
Certificates https://hostname/host/ssl_cert
Keys https://hostname/host/ssl_key 
3- The locations /host/ssl\_cert and host/ssl\_key link to the certificate files in /etc/vmware/ssl.
4- Restart the host.</t>
  </si>
  <si>
    <t>ESXI7.0-12</t>
  </si>
  <si>
    <t>If you utilize a host profile to join the domain, before attaching it verify that the profile has been configured to use the proxy server for joining the host to domains by following these steps:
1- In the vSphere Web Client go to `Home` in the menu.
2- Click on `Policies and Profiles` followed by `Host Profiles`.
3- Choose the appropriate host profile
4- Select `Configure` then expand `Security and Services` followed by `Authentication`.
5- Select `Active Directory configuration`.
6- Verify that `JoinDomain Method` is configured to `Use vSphere Authentication Proxy to add the host to the domain`.
There is no way to audit this using web client if you manually chose to join the host to a domain.
Additionally, the following PowerCLI command may be used:
# Confirm the host profile is using vSphere Authentication proxy to add the host to the domain
Get-VMHost | Select Name, ` @{N="HostProfile";E={$_ | Get-VMHostProfile}}, ` @{N="JoinADEnabled";E={($_ | Get-VmHostProfile).ExtensionData.Config.ApplyProfile.Authentication.ActiveDirectory.Enabled}}, ` @{N="JoinDomainMethod";E={(($_ | Get-VMHostProfile).ExtensionData.Config.ApplyProfile.Authentication.ActiveDirectory | Select -ExpandProperty Policy | Where {$_.Id -eq "JoinDomainMethodPolicy"}).Policyoption.Id}}# Check each host and their domain membership statusGet-VMHost | Get-VMHostAuthentication | Select VmHost, Domain, DomainMembershipStatus</t>
  </si>
  <si>
    <t>To properly set the vSphere Authentication Proxy from Web Client directly:
1- Select the host
2- Click on `Configure` then expand `System`, select `Authentication Services`.
3- Click on `Join Domain`
4- Select `Using Proxy Server` radio button.
5- Provide proxy server IP address. 
To properly set the vSphere Authentication Proxy via Host Profiles:
1- In the vSphere Web Client go to `Home` in the menu.
2- Click on `Policies and Profiles` followed by `Host Profiles`.
3- Choose the appropriate host profile
4- Select `Configure` followed by `Edit Host Profile...` then expand `Security and Services` followed by `Security Settings`, then `Authentication configuration`.
5- Select `Active Directory configuration`.
6- Set the `JoinDomain Method` is configured to `Use vSphere Authentication Proxy to add the host to the domain`.
7- Click on `Save`.</t>
  </si>
  <si>
    <t>ESXI7.0-13</t>
  </si>
  <si>
    <t>Configure a centralized location to collect ESXi host core dumps. One method to implement the recommended state is to run the following ESXi shell commands:
# Configure remote Dump Collector Server
esxcli system coredump network set -v [VMK#] -i [DUMP_SERVER] -o [PORT]
# Enable remote Dump Collector
esxcli system coredump network set -e true.</t>
  </si>
  <si>
    <t>ESXI7.0-14</t>
  </si>
  <si>
    <t>To verify persistent logging is configured properly, perform the following from the vSphere web client:
1- Select the host
2- Click `Configure` then expand `System` then select `Advanced System Settings`.
2- Select `Edit` then enter `Syslog.global.LogDir` in the filter.
3- Ensure `Syslog.global.logDir` field is not empty (null value) or is not set explicitly to a non-persistent datastore or a scratch partition.
If the Syslog.global.logDir parameter is pointing to 'Scratch' location (i.e. empty (null value) or is not set explicitly to a non-persistent datastore or a scratch partition), then ensure that the 'ScratchConfig.CurrentScratchLocation' parameter is also pointing to persistent storage.
Alternatively, the following PowerCLI command may be used:
# List Syslog.global.logDir for each host
Get-VMHost | Select Name, @{N="Syslog.global.logDir";E={$_ | Get-AdvancedConfiguration Syslog.global.logDir | Select -ExpandProperty Values}}</t>
  </si>
  <si>
    <t>To configure persistent logging properly, perform the following from the vSphere web client:
1- Select the host
2- Click `Configure` then expand `System` then select `Advanced System Settings`.
2- Select `Edit` then enter `Syslog.global.LogDir` in the filter.
3- Set `Syslog.global.logDir` to a persistent location specified as [datastorename] path_to_file where the path is relative to the datastore. For example, [datastore1] /systemlogs.
4- Click `OK`.
Alternatively, run the following PowerCLI command:
# Set Syslog.global.logDir for each host
Get-VMHost | Foreach { Set-AdvancedConfiguration -VMHost $_ -Name Syslog.global.logDir -Value "&lt;NewLocation&gt;" }.</t>
  </si>
  <si>
    <t>Enable persistent logging on the ESXi server. One method to implement the recommended state is to run the following PowerCLI command:
# Set Syslog.global.logDir for each host
Get-VMHost | Foreach { Set-AdvancedConfiguration -VMHost $_ -Name Syslog.global.logDir -Value "&lt;NewLocation&gt;" }.</t>
  </si>
  <si>
    <t>ESXI7.0-15</t>
  </si>
  <si>
    <t>To ensure remote logging is configured properly, perform the following from the vSphere web client:
1- Select the host
2- Click `Configure` then expand `System` then select `Advanced System Settings`.
2- Select `Edit` then enter `Syslog.global.logHost` in the filter.
3- Verify the `Syslog.global.logHost` is set to the hostname of the central log server.
Alternately, the following PowerCLI command may be used:
# List Syslog.global.logHost for each host
Get-VMHost | Select Name, @{N="Syslog.global.logHost";E={$_ | Get-AdvancedSetting Syslog.global.logHost}}</t>
  </si>
  <si>
    <t>To configure remote logging properly, perform the following from the vSphere web client:
1- Select the host
2- Click `Configure` then expand `System` then select `Advanced System Settings`.
2- Select `Edit` then enter `Syslog.global.logHost` in the filter.
3- Set the `Syslog.global.logHost` to the hostname or IP address of the central log server.
4- Click `OK`.
Alternately, run the following PowerCLI command:
# Set Syslog.global.logHost for each host
Get-VMHost | Foreach { Set-&lt;span&gt;AdvancedSetting &lt;/span&gt;&lt;span&gt;-VMHost $_ -Name Syslog.global.logHost -Value "&lt;NewLocation&gt;" }&lt;/span&gt;.</t>
  </si>
  <si>
    <t>Configure remote logging for ESXi hosts. One method to accomplish the recommended state is to run the following PowerCLI command:
# Set Syslog.global.logHost for each host
Get-VMHost | Foreach { Set-&lt;span&gt;AdvancedSetting &lt;/span&gt;&lt;span&gt;-VMHost $_ -Name Syslog.global.logHost -Value "&lt;NewLocation&gt;" }&lt;/span&gt;.</t>
  </si>
  <si>
    <t>ESXI7.0-16</t>
  </si>
  <si>
    <t>To confirm one or more named user accounts have been established, perform the following for each ESXi host:
1- Connect directly to the ESXi host using the VMware Host Client.
2- Login as root or another authorized user.
3- Select `Manage`, then select the `Security &amp; Users` tab.
4- Select `Users` to view the local users.
5- Ensure at least one user exists that possesses the following:
The use has been granted shell access.
Select the host then click `Actions` followed by `Permissions` and verify the `Administrator` role has been granted to the user.
**Note:** You cannot create ESXi users with the vSphere Client. You must directly log in to the host with the VMware Host Client to create ESXi users.</t>
  </si>
  <si>
    <t>To create one or more named user accounts (local ESXi user accounts), perform the following using the vSphere client (not the vSphere web client) for each ESXi host:
1- Connect directly to the ESXi host using the vSphere Client.
2- Login as root.
3- Select `Manage`, then select the `Security &amp; Users` tab.
5- Select `Users` then click `Add user` to add a new user.
6- Once added now select the Host, then select `Actions` followed by `Permissions`.
7- Assign the `Administrator` role to the user.</t>
  </si>
  <si>
    <t>Create a unique user account for each administrator. One method to implement the recommended state is to perform the following using the vSphere client (not the vSphere web client) for each ESXi host:
1- Connect directly to the ESXi host using the vSphere Client.
2- Login as root.
3- Select `Manage`, then select the `Security &amp; Users` tab.
5- Select `Users` then click `Add user` to add a new user.
6- Once added now select the Host, then select `Actions` followed by `Permissions`.
7- Assign the `Administrator` role to the user.</t>
  </si>
  <si>
    <t>ESXI7.0-17</t>
  </si>
  <si>
    <t>ESXi uses the `pam_passwdqc.so` plug-in to set password strength and complexity. Options include setting minimum password length, requiring password characters to come from particular character sets, and restricting the number of consecutive failed logon attempts permitted. The settings should enforce the organization's password policies.
Note that an uppercase character that begins a password does not count toward the number of character classes used, and neither does a number that ends a password.</t>
  </si>
  <si>
    <t>To confirm password complexity requirements are set, perform the following:
1- Login to the ESXi shell as a user with administrator privileges.
2- Open `/etc/pam.d/passwd`.
3- Locate the following line: 
password requisite /lib/security/$ISA/pam_passwdqc.so retry=N min=N0,N1,N2,N3,N4
4- Confirm N is less than or equal to 3-
5- Confirm N0 is set to `disabled`.
6- Confirm N1 is set to `disabled`.
7- Confirm N2 is set to `disabled`.
8- Confirm N3 is set to `disabled`.
9- Confirm N4 is set to `14` or greater.
The above requires all passwords to be 14 or more characters long and comprised of at least one character from four distinct character sets. Additionally, a maximum of 3 consecutive failed login attempts are permitted.</t>
  </si>
  <si>
    <t>To set the password complexity requirements, perform the following:
1- Login to the ESXi shell as a user with administrator privileges.
2- Open `/etc./pam.d/passwd`.
3- Locate the following line: 
password requisite /lib/security/$ISA/pam_passwdqc.so retry=N min=N0,N1,N2,N3,N4
4- Set N to less than or equal to 3-
5- Set N0 to `disabled`.
6- Set N1 to `disabled`.
7- Set N2 to `disabled`.
8- Set N3 to `disabled`.
9- Set N4 to `14` or greater.
The above requires all passwords to be 14 or more characters long and comprised of at least one character from four distinct character sets. Additionally, a maximum of 3 consecutive failed login attempts are permitted.</t>
  </si>
  <si>
    <t>Configure the ESXi password and account policies to meet IRS Publication 1075 requirements. One method to implement the recommended state is to
perform the following:
1- Login to the ESXi shell as a user with administrator privileges.
2- Open `/etc./pam.d/passwd`.
3- Locate the following line: 
password requisite /lib/security/$ISA/pam_passwdqc.so retry=N min=N0,N1,N2,N3,N4
4- Set N to less than or equal to 3-
5- Set N0 to `disabled`.
6- Set N1 to `disabled`.
7- Set N2 to `disabled`.
8- Set N3 to `disabled`.
9- Set N4 to `14` or greater.
The above requires all passwords to be 14 or more characters long and comprised of at least one character from four distinct character sets. Additionally, a maximum of 3 consecutive failed login attempts are permitted.</t>
  </si>
  <si>
    <t>ESXI7.0-18</t>
  </si>
  <si>
    <t>To verify the maximum failed login attempts is set properly, perform the following steps:
1- From the vSphere Web Client, select the host.
2- Click `Configure` then expand `System`.
3- Select `Advanced System Settings` then click `Edit`.
4- Enter `Security.AccountLockFailures` in the filter.
3- Verify that the value for this parameter is set to `3`.
Alternately, the following PowerCLI command may be used:
Get-VMHost | Get-AdvancedSetting -Name Security.AccountLockFailures</t>
  </si>
  <si>
    <t>To set the maximum failed login attempts correctly, perform the following steps:
1- From the vSphere Web Client, select the host.
2- Click `Configure` then expand `System`.
3- Select `Advanced System Settings` then click `Edit`.
4- Enter `Security.AccountLockFailures` in the filter.
3- Set the value for this parameter to `3`.
Alternately, use the following PowerCLI command:
Get-VMHost | Get-AdvancedSetting -Name Security.AccountLockFailures | Set-AdvancedSetting -Value 3.</t>
  </si>
  <si>
    <t>Set the maximum failed login retries to three (3) or fewer attempts. One method to implement the recommended state is to use the following PowerCLI command:
Get-VMHost | Get-AdvancedSetting -Name Security.AccountLockFailures | Set-AdvancedSetting -Value 3.</t>
  </si>
  <si>
    <t>ESXI7.0-19</t>
  </si>
  <si>
    <t>To verify the account lockout is set to 15 minutes, perform the following:
1- From the vSphere Web Client, select the host.
2- Click `Configure` then expand `System`.
3- Select `Advanced System Settings` then click `Edit`.
4- Enter `Security.AccountUnlockTime` in the filter.
4- Verify that the value for this parameter is set to 900.
Alternately, the following PowerCLI command may be used:
Get-VMHost | Get-AdvancedSetting -Name Security.AccountUnlockTime</t>
  </si>
  <si>
    <t>To set the account lockout to 15 minutes, perform the following:
1- From the vSphere Web Client, select the host.
2- Click `Configure` then expand `System`.
3- Select `Advanced System Settings` then click `Edit`.
4- Enter `Security.AccountUnlockTime` in the filter.
4- Set the value for this parameter to `900`.
Alternately, use the following PowerCLI command:
Get-VMHost | Get-AdvancedSetting -Name Security.AccountUnlockTime | Set-AdvancedSetting -Value 900.</t>
  </si>
  <si>
    <t>ESXI7.0-20</t>
  </si>
  <si>
    <t>Authenticator Management</t>
  </si>
  <si>
    <t xml:space="preserve">Prohibit the use of previous 24 passwords </t>
  </si>
  <si>
    <t>This setting prevents users from utilizing previously used passwords.</t>
  </si>
  <si>
    <t>To verify the password history is set to 24, perform the following:
1- From the vSphere Web Client, select the host.
2- Click `Configure` then expand `System`.
3- Select `Advanced System Settings` then click `Edit`.
4- Enter `Security.PasswordHistory` in the filter.
4- Verify that the value for this parameter is set to `24`.
Alternately, the following PowerCLI command may be used:
Get-VMHost | Get-AdvancedSetting Security.PasswordHistory</t>
  </si>
  <si>
    <t>Password history is set to 24.</t>
  </si>
  <si>
    <t>Password history is set not to 24.</t>
  </si>
  <si>
    <t>Changed password history from 5 to 24</t>
  </si>
  <si>
    <t>HPW6</t>
  </si>
  <si>
    <t>HPW6: Password history is insufficient</t>
  </si>
  <si>
    <t>Users may attempt to reuse passwords which could lead to a compromised password being used. At least the past 24 passwords should be prevented from use for a user to ensure password re-use is not occurring.</t>
  </si>
  <si>
    <t>To set the password history 24, perform the following:
1- From the vSphere Web Client, select the host.
2- Click `Configure` then expand `System`.
3- Select `Advanced System Settings` then click `Edit`.
4- Enter `Security.PasswordHistory` in the filter.
4- Set the value for this parameter is set to `24`.
Alternately, the following PowerCLI command may be used:
Get-VMHost | Get-AdvancedSetting Security.PasswordHistory | Set-AdvancedSetting -Value 24.</t>
  </si>
  <si>
    <t>Set the password history to 24. One method to implement the recommended state is to perform the following PowerCLI command may be used:
Get-VMHost | Get-AdvancedSetting Security.PasswordHistory | Set-AdvancedSetting -Value 24.</t>
  </si>
  <si>
    <t>ESXI7.0-21</t>
  </si>
  <si>
    <t>To confirm AD is used for local user authentication, perform the following from the vSphere Web Client:
1- Select the host
2- Click on `Configure` then expand `System`.
3- Select `Authentication Services`.
4- Ensure the configuration is in accordance with your organization's Active Directory configuration.
Alternately, execute the following PowerCLI command:
# Check each host and their domain membership status
Get-VMHost | Get-VMHostAuthentication | Select VmHost, Domain, DomainMembershipStatus</t>
  </si>
  <si>
    <t>To use AD for local user authentication, perform the following from the vSphere Web Client:
1- Select the host
2- Click on `Configure` then expand `System`.
3- Select `Authentication Services`.
3- Click `Join Domain` followed by the appropriate domain and credentials.
4- Click `OK`.
Alternately, run the following PowerCLI command:
# Join the ESXI Host to the Domain
Get-VMHost HOST1 | Get-VMHostAuthentication | Set-VMHostAuthentication -Domain domain.local -User Administrator -Password Passw0rd -JoinDomain.</t>
  </si>
  <si>
    <t>ESXI7.0-22</t>
  </si>
  <si>
    <t>To verify only authorized users and groups belong to `esxAdminsGroup`, go to Active Directory and review the membership of the group name that is defined by the advanced host setting:
Config.HostAgent.plugins.hostsvc.esxAdminsGroup.</t>
  </si>
  <si>
    <t>To remove unauthorized users and groups belonging to `esxAdminsGroup`,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</si>
  <si>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Remove excess members or permissions from the ESX Admins group. One method to implement the recommended state is to perform the following steps after coordination between vSphere admins and Active Directory admins:
1- Verify the setting of the `esxAdminsGroup` attribute.
2- View the list of members for that Microsoft Active Directory group.
3- Remove all unauthorized users and groups from that group.</t>
  </si>
  <si>
    <t>ESXI7.0-23</t>
  </si>
  <si>
    <t>To verify the membership of the "Exception Users" list, perform the following in the vSphere Web Client:
1- Select the host.
2- Click on `Configure` then expand `System` and select `Security Profile`.
3- Under `Lockdown Mode` view and verify the list of `Exception Users` for accuracy.</t>
  </si>
  <si>
    <t>4.8</t>
  </si>
  <si>
    <t>To correct the membership of the `Exception Users` list, perform the following in the vSphere Web Client:
1- Select the host.
2- Click on `Configure` then expand `System` and select `Security Profile`.
3- Select `Edit` next to `Lockdown Mode`.
4- Click on `Exception Users`.
5- Add or delete users as appropriate.
6- Click `OK`.</t>
  </si>
  <si>
    <t>ESXI7.0-24</t>
  </si>
  <si>
    <t>Set the DCUI timeout to 900 seconds or less</t>
  </si>
  <si>
    <t>To verify the DCUI timeout setting, perform the following steps:
1- From the vSphere Web Client, select the host.
2- Click `Configure`, then under `System` select `Advanced System Settings`.
3- Select `Edit` then enter `UserVars.DcuiTimeOut` in the filter.
4- Verify that the value for this parameter is 900 seconds or less.
Alternately, the following PowerCLI command may be used:
Get-VMHost | Get-AdvancedSetting -Name UserVars.DcuiTimeOut</t>
  </si>
  <si>
    <t>The DCUI timeout is set to 900 seconds or less.</t>
  </si>
  <si>
    <t>The DCUI timeout is not set to 900 seconds or less.</t>
  </si>
  <si>
    <t xml:space="preserve">Changed time out from 10 to 15 min </t>
  </si>
  <si>
    <t>HRM4: User sessions do not terminate after the Publication 1075 period of inactivity</t>
  </si>
  <si>
    <t>To correct the DCUI timeout setting, perform the following steps:
1- From the vSphere Web Client, select the host.
2- Click `Configure`, then under `System` select `Advanced System Settings`.
3- Select `Edit` then enter `UserVars.DcuiTimeOut` in the filter.
4- Click in the box for the current value, then set the value to 600 seconds or less.
Alternately, use the following PowerCLI command:
Get-VMHost | Get-AdvancedSetting -Name UserVars.DcuiTimeOut | Set-AdvancedSetting -Value 900.</t>
  </si>
  <si>
    <t>Set the DCUI timeout to 600 seconds or less. One method to implement the recommended state is use the following PowerCLI command:
Get-VMHost | Get-AdvancedSetting -Name UserVars.DcuiTimeOut | Set-AdvancedSetting -Value 900.</t>
  </si>
  <si>
    <t>ESXI7.0-25</t>
  </si>
  <si>
    <t>To verify the ESXi shell is disabled, perform the following:
1- From the vSphere Web Client, select the host.
2- Select `Configure` then expand `System` and select `Services`.
3- Click on `ESXi Shell` then click `Edit Startup Policy`.
4-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</si>
  <si>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To disable the ESXi shell, perform the following:
1- From the vSphere Web Client, select the host.
2- Select `Configure` then expand `System` and select `Services`.
3- Click on `ESXi Shell` then click `Edit Startup Policy`.
4- Set the Startup Policy is set to `Start and Stop Manually`.
5- Click on `OK`.
Alternately, use the following PowerCLI command:
# Set the ESXi shell to start manually rather than automatically for all hosts
Get-VMHost | Get-VMHostService | Where { $_.key -eq "TSM" } | Set-VMHostService -Policy Off.</t>
  </si>
  <si>
    <t>Disable the SSH shell during normal operations. One method to implement the recommended state is to use the following PowerCLI command:
# Set the ESXi shell to start manually rather than automatically for all hosts
Get-VMHost | Get-VMHostService | Where { $_.key -eq "TSM" } | Set-VMHostService -Policy Off.</t>
  </si>
  <si>
    <t>ESXI7.0-26</t>
  </si>
  <si>
    <t>To verify SSH is disabled, perform the following:
1- From the vSphere Web Client, select the host.
2- Select `Configure` then expand `System` and select `Services`.
3- Click on `SSH` then click `Edit Startup Policy`.
4-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</si>
  <si>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To disable SSH, perform the following:
1- From the vSphere Web Client, select the host.
2- Select `Configure` then expand `System` and select `Services`.
3- Click on `SSH` then click `Edit Startup Policy`.
4- Set the Startup Policy is set to `Start and Stop Manually`.
5- Click `OK`.
6- While `ESXi Shell` is still selected click `Stop`.
Alternately, use the following PowerCLI command:
# Set SSH to start manually rather than automatically for all hosts
Get-VMHost | Get-VMHostService | Where { $_.key -eq "TSM-SSH" } | Set-VMHostService -Policy Off.</t>
  </si>
  <si>
    <t>ESXI7.0-27</t>
  </si>
  <si>
    <t>To verify CIM access is limited, check for a limited-privileged service account with the following CIM roles applied:
`Host.Config.SystemManagement` `Host.CIM.CIMInteraction`
Alternately, the following PowerCLI command may be used:
# List all user accounts on the Host -Host Local connection required-
Get-VMHostAccount</t>
  </si>
  <si>
    <t>To limit CIM access,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&lt;password&gt; -UserAccount.</t>
  </si>
  <si>
    <t>Remove all administrative access to CIM hardware monitoring tools if it is not required for operations. Create a service account for each CIM-based monitoring tool that has CIMINTERACTION or read-only access. One method to implement the recommended state is run the following PowerCLI command:
# Create a new host user account -Host Local connection required-
New-VMHostAccount -ID ServiceUser -Password &lt;password&gt; -UserAccount.</t>
  </si>
  <si>
    <t>ESXI7.0-28</t>
  </si>
  <si>
    <t>Enable Normal Lockdown mode</t>
  </si>
  <si>
    <t>To verify lockdown mode is enabled, perform the following from the vSphere web client:
1- From the vSphere Web Client, select the host.
2- Select `Configure` then expand `System` and select `Security Profile`.
3- Verify that `Lockdown Mode` is set to `Enabled`.
Alternately, the following PowerCLI command may be used:
# To check if Lockdown mode is enabled
Get-VMHost | Select Name,@{N="Lockdown";E={$_.Extensiondata.Config.adminDisabled}}</t>
  </si>
  <si>
    <t>To enable lockdown mode, perform the following from the vSphere web client:
1- From the vSphere Web Client, select the host.
2- Select `Configure` then expand `System` and select `Security Profile`.
3- Across from `Lockdown Mode` click on `Edit`.
4- Click the radio button for `Normal`.
5- Click `OK`.
Alternately, run the following PowerCLI command:
# Enable lockdown mode for each host
Get-VMHost | Foreach { $_.EnterLockdownMode() }.</t>
  </si>
  <si>
    <t>ESXI7.0-29</t>
  </si>
  <si>
    <t>To verify the timeout is set correctly, perform the following from the vSphere web client:
1- From the vSphere Web Client, select the host.
2- Click `Configure` then expand `System`.
3- Select `Advanced System Settings` then click `Edit`.
4- Enter `ESXiShellInteractiveTimeOut` in the filter.
5- Verify that the value for this parameter is set to `300`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t>
  </si>
  <si>
    <t>To set the timeout to the desired value, perform the following from the vSphere web client:
1- From the vSphere Web Client, select the host.
2- Click `Configure` then expand `System`.
3- Select `Advanced System Settings` then click `Edit`.
4- Enter `ESXiShellInteractiveTimeOut` in the filter.
5- Set the value for this parameter is set to the appropriate value (`300` seconds or less).
6- Click `OK`.
Alternately, use the following PowerCLI command:
# Set Remove UserVars.ESXiShellInteractiveTimeOut to 300 on all hosts
Get-VMHost | Get-AdvancedSetting -Name 'UserVars.ESXiShellInteractiveTimeOut' | Set-AdvancedSetting -Value "300".</t>
  </si>
  <si>
    <t>ESXI7.0-30</t>
  </si>
  <si>
    <t>To verify the timeout is set to one hour or less, perform the following from the vSphere web client:
1- From the vSphere Web Client, select the host.
2- Click `Configure` then expand `System`.
3- Select `Advanced System Settings` then click `Edit`.
4- Enter `ESXiShellTimeOut` in the filter.
5- Verify that the value for this parameter is set to `1800` 
Alternately, the following PowerCLI command may be used:
# List UserVars.ESXiShellTimeOut in minutes for each host
Get-VMHost | Select Name, @{N="UserVars.ESXiShellTimeOut";E={$_ | Get-AdvancedSettings UserVars.ESXiShellTimeOut | Select -ExpandProperty Values}}</t>
  </si>
  <si>
    <t>Changed shell services timeout from 1 hour or less to 30 min or less</t>
  </si>
  <si>
    <t>To set the timeout to the desired value, perform the following from the vSphere web client:
1- From the vSphere Web Client, select the host.
2- Click `Configure` then expand `System`.
3- Select `Advanced System Settings` then click `Edit`.
4- Enter `ESXiShellTimeOut` in the filter.
5- Set the value for this parameter is set to `1800` (30 minutes) or less
6- Click `OK`.
Alternately, run the following PowerCLI command:
# Set UserVars.ESXiShellTimeOut to 1800 on all hosts
Get-VMHost | Get-AdvancedSetting -Name 'UserVars.ESXiShellTimeOut' | Set-AdvancedSetting -Value "1800".</t>
  </si>
  <si>
    <t>ESXI7.0-31</t>
  </si>
  <si>
    <t>To verify a proper trusted users list is set for DCUI, perform the following from the vSphere web client:
1- From the vSphere Web Client, select the host.
2- Click `Configure` then expand `System`.
3- Select `Advanced System Settings` then click `Edit`.
4- Enter `DCUI.Access` in the filter.
5- Verify that the `DCUI.Access` attribute is set to a comma-separated list of the users who are allowed to override lockdown mode.
Alternately, the following PowerCLI command may be used:
Get-VMHost | Get-AdvancedSetting -Name DCUI.Access</t>
  </si>
  <si>
    <t>5.10</t>
  </si>
  <si>
    <t>To set a trusted users list for DCUI,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</si>
  <si>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Set DCUI has a trusted users list for lockdown mode. One method to implement the recommended state is to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</si>
  <si>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ESXI7.0-32</t>
  </si>
  <si>
    <t>ESXI7.0-33</t>
  </si>
  <si>
    <t>To verify the policy is set to reject forged transmissions, perform the following:
1- From the vSphere Web Client, select the host.
2- Click `Configure` then expand `Networking`.
3- Select `Virtual switches` then click `Edit`.
4- Click on `Security`.
5- Verify that `Forged transmits`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</si>
  <si>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To set the policy to reject forged transmissions, perform the following:
1- From the vSphere Web Client, select the host.
2- Click `Configure` then expand `Networking`.
3- Select `Virtual switches` then click `Edit`.
4- Click on `Security`.
5- Set `Forged transmits` to `Reject` in the dropdown.
6- Click on `OK`.
Alternately, the following ESXi shell command may be used:
# esxcli network vswitch standard policy security set -v vSwitch2 -f false.</t>
  </si>
  <si>
    <t>ESXI7.0-34</t>
  </si>
  <si>
    <t>To verify the policy is set to reject, perform the following:
1- From the vSphere Web Client, select the host.
2- Click `Configure` then expand `Networking`.
3- Select `Virtual switches` then click `Edit`.
4- Click on `Security`.
5- Verify that `MAC address changes`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</si>
  <si>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To set the policy to reject, perform the following:
1- From the vSphere Web Client, select the host.
2- Click `Configure` then expand `Networking`.
3- Select `Virtual switches` then click `Edit`.
4- Click on `Security`.
5- Set `MAC address changes` to `Reject` in the dropdown.
6- Click on `OK`.
Alternately, perform the following using the ESXi shell:
# esxcli network vswitch standard policy security set -v vSwitch2 -m false.</t>
  </si>
  <si>
    <t>ESXI7.0-35</t>
  </si>
  <si>
    <t>To verify the policy is set to reject, perform the following:
1- From the vSphere Web Client, select the host.
2- Click `Configure` then expand `Networking`.
3- Select `Virtual switches` then click `Edit`.
4- Click on `Security`.
5- Verify that `Promiscuous mode`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</si>
  <si>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To set the policy to reject, perform the following:
1- From the vSphere Web Client, select the host.
2- Click `Configure` then expand `Networking`.
3- Select `Virtual switches` then click `Edit`.
4- Click on `Security`.
5- Set `Promiscuous mode` to `Reject` in the dropdown.
6- Click on `OK`.
Alternately, perform the following via the ESXi shell:
# esxcli network vswitch standard policy security set -v vSwitch2 -p false.</t>
  </si>
  <si>
    <t>ESXI7.0-36</t>
  </si>
  <si>
    <t>To verify the native VLAN ID is not being used for port groups,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t>
  </si>
  <si>
    <t>To stop using the native VLAN ID for port groups, perform the following:
1- From the vSphere Web Client, select the host.
2- Click `Configure` then expand `Networking`.
3- Select `Virtual switches`.
4- Expand the Standard vSwitch.
5- View the topology diagram of the switch, which shows the various port groups associated with that switch.
6- For each port group on the vSwitch, verify and record the VLAN IDs used.
7- If a VLAN ID change is needed, click the name of the port group in the topology diagram of the virtual switch.
8- Click the `Edit settings` option.
9- In the Properties section, enter an appropriate name in the `Network label` field.
10- In the `VLAN ID` dropdown select or type a new VLAN.
11- Click `OK`.</t>
  </si>
  <si>
    <t>Stop using the native VLAN ID for port groups. One method to implement the recommended state is perform the following:
1- From the vSphere Web Client, select the host.
2- Click `Configure` then expand `Networking`.
3- Select `Virtual switches`.
4- Expand the Standard vSwitch.
5- View the topology diagram of the switch, which shows the various port groups associated with that switch.
6- For each port group on the vSwitch, verify and record the VLAN IDs used.
7- If a VLAN ID change is needed, click the name of the port group in the topology diagram of the virtual switch.
8- Click the `Edit settings` option.
9- In the Properties section, enter an appropriate name in the `Network label` field.
10- In the `VLAN ID` dropdown select or type a new VLAN.
11- Click `OK`.</t>
  </si>
  <si>
    <t>ESXI7.0-37</t>
  </si>
  <si>
    <t>To verify port groups are not using reserved VLAN values,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t>
  </si>
  <si>
    <t>To change the VLAN values for port groups to non-reserved values, perform the following: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</si>
  <si>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Change the VLAN values for port groups to non-reserved values. One method to implement the recommended state is using the vSphere Web Client: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</si>
  <si>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ESXI7.0-38</t>
  </si>
  <si>
    <t xml:space="preserve"> Configure port groups not to use VLAN 4095 and 0 except for Virtual Guest Tagging (VGT)</t>
  </si>
  <si>
    <t>To verify port groups are not set to 4095 unless VGT is required,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t>
  </si>
  <si>
    <t>To set port groups to values other than 4095 unless VGT is required, perform the following: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</si>
  <si>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Set port groups to values other than 4095 unless VGT is required. One method to implement the recommended state is using the vSphere Web Client: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</si>
  <si>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ESXI7.0-39</t>
  </si>
  <si>
    <t>Configure Virtual Distributed Switch Netflow traffic to be sent to an authorized collector</t>
  </si>
  <si>
    <t>Using the vSphere Web Client
1- Go to the Networking section of vCenter
2- After selecting each individual switch you will need to perform the following.
3- Go to `Configure` then expand `Settings`.
4- Click on `Netflow`.
3- Verify that `Collector IP address` and `Collector port` are appropriately configured.
Additionally, the following PowerCLI command may be used:
Get-VDPortgroup | Select Name, VirtualSwitch, @{Name="NetflowEnabled";Expression={$_.Extensiondata.Config.defaultPortConfig.ipfixEnabled.Value}} | Where-Object {$_.NetflowEnabled -eq "True"}</t>
  </si>
  <si>
    <t xml:space="preserve">Using the vSphere Web Client
1- Go to the Networking section of vCenter
2- After selecting each individual switch you will need to perform the following.
3- Go to `Configure` then expand `Settings`.
4- Click on `Netflow`.
5- Click on `Edit`.
6- Enter the `Collector IP address` and `Collector port` as required.
7- Click `OK`.
Additionally, the following PowerCLI command may be used
"# Disable Netfow for a VDPortgroup
$DPortgroup = &lt;name of portgroup&gt;
Get-VDPortgroup $DPortGroup | Disable-PGNetflow
#Function for Disable-PGNetflow
#From: http://www.virtu-al.net/2013/07/23/disabling-netflow-with-powercli/
Function Disable-PGNetflow {
 [CmdletBinding()]
 Param (
 [Parameter(ValueFromPipeline=$true)]
 $DVPG
 )
 Process {
 Foreach ($PG in $DVPG) {
 $spec = New-Object VMware.Vim.DVPortgroupConfigSpec
 $spec.configversion = $PG.Extensiondata.Config.ConfigVersion
 $spec.defaultPortConfig = New-Object VMware.Vim.VMwareDVSPortSetting
 $spec.defaultPortConfig.ipfixEnabled = New-Object VMware.Vim.BoolPolicy
 $spec.defaultPortConfig.ipfixEnabled.inherited = $false
 $spec.defaultPortConfig.ipfixEnabled.value = $false
 $PGView = Get-View -Id $PG.Id
 $PGView.ReconfigureDVPortgroup_Task($spec)
 }
 }
}. </t>
  </si>
  <si>
    <t>Set Virtual Distributed Switch Netflow traffic  to be sent to an authorized collector. One method to implement the recommended state is using the vSphere Web Client: 
1- Go to the Networking section of vCenter
2- After selecting each individual switch you will need to perform the following.
3- Go to `Configure` then expand `Settings`.
4- Click on `Netflow`.
5- Click on `Edit`.
6- Enter the `Collector IP address` and `Collector port` as required.
7- Click `OK`.</t>
  </si>
  <si>
    <t>ESXI7.0-40</t>
  </si>
  <si>
    <t>Using the vSphere Web Client,
1- Go to the Networking section of vCenter
2- After expanding each individual switch you will need to perform the following for each PortGroup.
3- Go to `Configure` then expand `Settings`.
4- Click on `Properties`.
3- Verify that under `Override port policies` every items is set to `Disabled`.
Additionally the following PowerCLI command can be used:
Get-VDPortgroup | Get-VDPortgroupOverridePolicy</t>
  </si>
  <si>
    <t>Using the vSphere Web Client, 
1- Go to the Networking section of vCenter
2- After expanding each individual switch you will need to perform the following for each PortGroup.
3- Go to `Configure` then expand `Settings`.
4- Click on `Properties` then click on `Edit`.
5- Select `Advanced` then under `Override port policies` set each to `Disabled`.
6- Click `OK`.</t>
  </si>
  <si>
    <t>Disable port-level configuration overrides. One method to implement the recommended state is using the vSphere Web Client: 
1- Go to the Networking section of vCenter
2- After expanding each individual switch you will need to perform the following for each PortGroup.
3- Go to `Configure` then expand `Settings`.
4- Click on `Properties` then click on `Edit`.
5- Select `Advanced` then under `Override port policies` set each to `Disabled`.
6- Click `OK`.</t>
  </si>
  <si>
    <t>ESXI7.0-41</t>
  </si>
  <si>
    <t>To verify informational messages are limited to 1 MB, verify that `tools.setInfo.sizeLimit` is set to `1048576`.
1- Select the VM then select `Actions` followed by `Edit Settings`.
2- Click on the `VM Options` tab then expand `Advanced`.
3- Click on `EDIT CONFIGURATION`.
4- Verify that `tools.setInfo.sizeLimit` is set to `1048576`.
Additionally, the following PowerCLI command may be used:
# List the VMs and their current settings
Get-VM | Get-AdvancedSetting -Name "tools.setInfo.sizeLimit" |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</si>
  <si>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`tools.setInfo.sizeLimit` with a value of `1048576`.
5- Click `OK`, then `OK` again.
Alternatively you may run the following PowerCLI command:
# Add the setting to all VMs
Get-VM | New-AdvancedSetting -Name "tools.setInfo.sizeLimit" -value 1048576.</t>
  </si>
  <si>
    <t>Limit informational messages to 1 MB.  One method to implement the recommended state is run the following PowerCLI command:
# Add the setting to all VMs
Get-VM | New-AdvancedSetting -Name "tools.setInfo.sizeLimit" -value 1048576.</t>
  </si>
  <si>
    <t>ESXI7.0-42</t>
  </si>
  <si>
    <t>To verify floppy drives are not connected, confirm that the following parameter is either NOT present or is set to FALSE: floppyX.present
Alternately, the following PowerCLI command may be used:
# Check for Floppy Devices attached to VMs
Get-VM | Get-FloppyDrive | Select Parent, Name, ConnectionState</t>
  </si>
  <si>
    <t>Disconnect all floppy drives from VMs. One method to implement the recommended state is run the following PowerCLI command:
# Remove all Floppy drives attached to VMs
Get-VM | Get-FloppyDrive | Remove-FloppyDrive
The VM will need to be powered off for this change to take effect.</t>
  </si>
  <si>
    <t>ESXI7.0-43</t>
  </si>
  <si>
    <t>To verify parallel ports are not connected, 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t>
  </si>
  <si>
    <t>To disconnect all parallel ports from VMs, run the following PowerCLI command:
# Remove all Parallel Ports attached to VMs
Get-VM | Get-ParallelPort | Remove-ParallelPort
The VM will need to be powered off for this change to take effect.</t>
  </si>
  <si>
    <t>Disconnect all parallel ports from VMs. One method to implement the recommended state is run the following PowerCLI command:
# Remove all Parallel Ports attached to VMs
Get-VM | Get-ParallelPort | Remove-ParallelPort
The VM will need to be powered off for this change to take effect.</t>
  </si>
  <si>
    <t>ESXI7.0-44</t>
  </si>
  <si>
    <t>To verify serial ports are not connected, 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t>
  </si>
  <si>
    <t>To disconnect all serial ports from VMs, run the following PowerCLI command:
# Remove all Serial Ports attached to VMs
Get-VM | Get-SerialPort | Remove-SerialPort
The VM will need to be powered off for this change to take effect.</t>
  </si>
  <si>
    <t>Disconnect all serial ports from VMs. One method to implement the recommended state is to run the following PowerCLI command:
# Remove all Serial Ports attached to VMs
Get-VM | Get-SerialPort | Remove-SerialPort
The VM will need to be powered off for this change to take effect.</t>
  </si>
  <si>
    <t>ESXI7.0-45</t>
  </si>
  <si>
    <t>To verify USB devices are not connected, confirm that the following parameter is either NOT present or is set to FALSE: usb.present
Alternately, the following PowerCLI command may be used:
# Check for USB Devices attached to VMs
Get-VM | Get-USBDevice</t>
  </si>
  <si>
    <t>ESXI7.0-46</t>
  </si>
  <si>
    <t>To verify unauthorized device modifications and disconnections are prevented, 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t>
  </si>
  <si>
    <t>ESXI7.0-47</t>
  </si>
  <si>
    <t>To verify unauthorized device connections are prevented, 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t>
  </si>
  <si>
    <t>ESXI7.0-48</t>
  </si>
  <si>
    <t>The following PowerCLI command can be used:
# List the VMs and their current settings
Get-VM | Get-AdvancedSetting -Name "pciPassthru*.present" | Select Entity, Name, Value</t>
  </si>
  <si>
    <t>The following PowerCLI command can be used:
# Add the setting to all VMs
Get-VM | New-AdvancedSetting -Name "pciPassthru*.present" -value "".</t>
  </si>
  <si>
    <t>ESXI7.0-49</t>
  </si>
  <si>
    <t>To verify unneeded functions are disabled, 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</si>
  <si>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To disable unneeded functions,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</si>
  <si>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Disable unnecessary virtual hosting functionality and unused services in operating system templates. For example, disconnect unused physical devices, such as CD/DVD drives, floppy drives, and USB adaptors. One method to implement the recommended state is to perform the following: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</si>
  <si>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ESXI7.0-50</t>
  </si>
  <si>
    <t>To verify use of the VM console is properly limited, perform the following steps:
1- From the vSphere Client, select an object in the inventory.
2- Click the `Permissions` tab to view the user and role pair assignments for that object.
3- Next, through the vCenter `Menu` go to `Administration` then `Roles`.
4- Select the role(s) in question and edit via the pencil icon to see which effective privileges are enabled.
5- Verify that only authorized users have a role which allows them a privilege under the Virtual Machine section of the role editor.</t>
  </si>
  <si>
    <t>To properly limit use of the VM console, perform the following steps:
1- From within vCenter select `Menu` go to `Administration` then `Roles`.
2- Create a custom role then choose the pencil icon to edit the new role.
3- Give the appropriate permissions.
3- View the usage and privileges as required.
4- Remove any default `Admin` or `Power User` roles then assign the new custom roles as needed.</t>
  </si>
  <si>
    <t>Restrict access to the Virtual Machine.Interaction.Console Interaction privileged role.  Remove any default "Admin" or "Power User" roles and assign the new custom role only if and when needed. One method to implement the recommended state is to perform the following:
1- From within vCenter select `Menu` go to `Administration` then `Roles`.
2- Create a custom role then choose the pencil icon to edit the new role.
3- Give the appropriate permissions.
3- View the usage and privileges as required.
4- Remove any default `Admin` or `Power User` roles then assign the new custom roles as needed.</t>
  </si>
  <si>
    <t>ESXI7.0-51</t>
  </si>
  <si>
    <t>To configure all virtual serial ports to use secure protocols, change any protocols that are not secure to one of the following:
ssl - the equivalent of TCP+SSL
tcp+ssl - SSL over TCP over IPv4 or IPv6
tcp4+ssl - SSL over TCP over IPv4
tcp6+ssl - SSL over TCP over IPv6
telnets - telnet over SSL over TCP.</t>
  </si>
  <si>
    <t>Enable encryption on the Virtual Serial Port. One method to implement the recommended state is to perform the following in the vSphere web client:
ssl - the equivalent of TCP+SSL
tcp+ssl - SSL over TCP over IPv4 or IPv6
tcp4+ssl - SSL over TCP over IPv4
tcp6+ssl - SSL over TCP over IPv6
telnets - telnet over SSL over TCP.</t>
  </si>
  <si>
    <t>ESXI7.0-52</t>
  </si>
  <si>
    <t>Use standard processes for VM deployment</t>
  </si>
  <si>
    <t>To change current practices so templates are used whenever possible to deploy VMs, perform whichever of the following steps is appropriate:
Create templates and configure them properly
Alter standard procedures and processes to use the templates
Also, ensure that the applications do not depend on information specific to the VM to be deployed.</t>
  </si>
  <si>
    <t>Deploy virtual machines (VMs) using baseline templates.  Provide templates for VM creation that contain hardened, patched, and properly configured operating system deployments. One method to implement the recommended state is to perform the following:
Create templates and configure them properly
Alter standard procedures and processes to use the templates
Also, ensure that the applications do not depend on information specific to the VM to be deployed.</t>
  </si>
  <si>
    <t>ESXI7.0-53</t>
  </si>
  <si>
    <t>To verify this information utilize the vSphere interface as follows:
1- Select the VM then select `Actions` followed by `Edit Settings`.
2- Click on the `VM Options` tab then expand `Advanced`.
3- Click on `EDIT CONFIGURATION`.
4- Verify that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listed `ethernet0.filter1-name = dv-filter`.
5- Ensure that the name of the data path kernel is set correctly.
You may also perform the following to determine if dvfilter access should be permitted via the VMX file: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in the VMX file: `ethernet0.filter1-name = dv-filter1`.
2- Ensure that the name of the data path kernel is set correctly.</t>
  </si>
  <si>
    <t>To set this configuration utilize the vSphere interface as follows:
1- Select the VM then select `Actions` followed by `Edit Settings`.
2- Click on the `VM Options` tab then expand `Advanced`.
3- Click on `EDIT CONFIGURATION`.
4- Remove the value from `ethernet0.filter1-name = dv-filter`.
 - Parameters are removed when no value is present
5- Click `OK`.
You may also configure a VM to allow dvfilter access via the following method in the VMX file: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If `dvfilter` access should not be permitted: Remove the following from its VMX file: `ethernet0.filter1-name = dv-filter1`.
2- Set the name of the data path kernel correctly.</t>
  </si>
  <si>
    <t>Enable DVfilter to protect each VM. One method to implement the recommended state is to perform the following: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If `dvfilter` access should not be permitted: Remove the following from its VMX file: `ethernet0.filter1-name = dv-filter1`.
2- Set the name of the data path kernel correctly.</t>
  </si>
  <si>
    <t>ESXI7.0-54</t>
  </si>
  <si>
    <t>To verify that VM console copy operations are disabled, verify that the `isolation.tools.copy.disable` option is missing or set to `TRUE`.
1- Select the VM then select `Actions` followed by `Edit Settings`.
2- Click on the `VM Options` tab then expand `Advanced`.
3- Click on `EDIT CONFIGURATION`.
4- Verify that `isolation.tools.copy.disable` is set to `TRUE` or missing.
Alternately, the following PowerCLI command may be used:
# List the VMs and their current settings
Get-VM | Get-AdvancedSetting -Name "isolation.tools.copy.disable" |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</si>
  <si>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`isolation.tools.copy.disable` with a value of `TRUE`.
5- Click `OK`, then `OK` again.
To explicitly disable VM console copy operations, run the following PowerCLI command:
# Add the setting to all VMs
Get-VM | New-AdvancedSetting -Name "isolation.tools.copy.disable" -value $true.</t>
  </si>
  <si>
    <t>ESXI7.0-55</t>
  </si>
  <si>
    <t>To verify that VM console drag and drop operations are disabled, verify that `isolation.tools.dnd.disable` is missing or set to `TRUE`.
1- Select the VM then select `Actions` followed by `Edit Settings`.
2- Click on the `VM Options` tab then expand `Advanced`.
3- Click on `EDIT CONFIGURATION`.
4- Verify that `isolation.tools.dnd.disable` is set to `TRUE` or missing.
Alternately, the following PowerCLI command may be used:
# List the VMs and their current settings
Get-VM | Get-AdvancedSetting -Name "isolation.tools.dnd.disable" |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</si>
  <si>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`isolation.tools.dnd.disable` with a value of `TRUE`.
5- Click `OK`, then `OK` again.
To explicitly disable VM console drag and drop operations, run the following PowerCLI command:
# Add the setting to all VMs
Get-VM | New-AdvancedSetting -Name "isolation.tools.dnd.disable" -value $true.</t>
  </si>
  <si>
    <t>ESXI7.0-56</t>
  </si>
  <si>
    <t>To verify that VM console and paste GUI options are disabled, verify that `isolation.tools.setGUIOptions.enable` option is missing or set to `FALSE`.
1- Select the VM then select `Actions` followed by `Edit Settings`.
2- Click on the `VM Options` tab then expand `Advanced`.
3- Click on `EDIT CONFIGURATION`.
4- Verify that `isolation.tools.setGUIOptions.enable` is set to `FALSE` or missing.
Alternately, the following PowerCLI command may be used:
# List the VMs and their current settings
Get-VM | Get-AdvancedSetting -Name "isolation.tools.setGUIOptions.enable"|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</si>
  <si>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`isolation.tools.setGUIOptions.enable` with a value of `FALSE`.
5- Click `OK`, then `OK` again.
To explicitly disable VM console and paste GUI options, run the following PowerCLI command:
# Add the setting to all VMs
Get-VM | New-AdvancedSetting -Name "isolation.tools.setGUIOptions.enable" -value $false.</t>
  </si>
  <si>
    <t>ESXI7.0-57</t>
  </si>
  <si>
    <t>To verify that VM console paste operations are disabled, verify that `isolation.tools.paste.disable` is missing or set to `TRUE`.
1- Select the VM then select `Actions` followed by `Edit Settings`.
2- Click on the `VM Options` tab then expand `Advanced`.
3- Click on `EDIT CONFIGURATION`.
4- Verify that `isolation.tools.paste.disable` is set to `TRUE` or missing.
Alternately, the following PowerCLI command may be used:
# List the VMs and their current settings
Get-VM | Get-AdvancedSetting -Name "isolation.tools.paste.disable"|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</si>
  <si>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`isolation.tools.paste.disable` with a value of `TRUE`.
5- Click `OK`, then `OK` again.
To explicitly disable VM console paste operations, run the following PowerCLI command:
# Add the setting to all VMs
Get-VM | New-AdvancedSetting -Name "isolation.tools.paste.disable" -value $true.</t>
  </si>
  <si>
    <t>ESXI7.0-58</t>
  </si>
  <si>
    <t>Check virtual machine configuration and verify that `RemoteDisplay.vnc.enabled` is missing or set to `FALSE`.
1- Select the VM then select `Actions` followed by `Edit Settings`.
2- Click on the `VM Options` tab then expand `Advanced`.
3- Click on `EDIT CONFIGURATION`.
4- Verify that `RemoteDisplay.vnc.enabled` is set to `FALSE` or missing.
Additionally, the following PowerCLI command may be used:
# List the VMs and their current settings
Get-VM | Get-AdvancedSetting -Name "RemoteDisplay.vnc.enabled" |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</si>
  <si>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`RemoteDisplay.vnc.enabled` with a value of `FALSE`.
To implement the recommended configuration state, run the following PowerCLI command:
# Add the setting to all VMs
Get-VM | New-AdvancedSetting -Name "RemoteDisplay.vnc.enabled" -value $false.</t>
  </si>
  <si>
    <t>ESXI7.0-59</t>
  </si>
  <si>
    <t>Verify that `isolation.tools.diskShrink.disable` is set to `TRUE`.
1- Select the VM then select `Actions` followed by `Edit Settings`.
2- Click on the `VM Options` tab then expand `Advanced`.
3- Click on `EDIT CONFIGURATION`.
4- Verify that `isolation.tools.diskShrink.disable` is set to `TRUE`.
Additionally, the following PowerCLI command may be used:
# List the VMs and their current settings
Get-VM | Get-AdvancedSetting -Name "isolation.tools.diskShrink.disable"|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</si>
  <si>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`isolation.tools.diskShrink.disable` with a value of `TRUE`.
5- Click `OK`, then `OK` again.
To implement the recommended configuration state, run the following PowerCLI command:
# Add the setting to all VMs
Get-VM | New-AdvancedSetting -Name "isolation.tools.diskShrink.disable" -value $true.</t>
  </si>
  <si>
    <t>Disable virtual disk shrinking. One method to implement the recommended state is to run the following PowerCLI command:
# Add the setting to all VMs
Get-VM | New-AdvancedSetting -Name "isolation.tools.diskShrink.disable" -value $true.</t>
  </si>
  <si>
    <t>ESXI7.0-60</t>
  </si>
  <si>
    <t>To verify that virtual disk wiping is disabled, verify that `isolation.tools.diskWiper.disable` is set to TRUE.
1- Select the VM then select `Actions` followed by `Edit Settings`.
2- Click on the `VM Options` tab then expand `Advanced`.
3- Click on `EDIT CONFIGURATION`.
4- Verify that `isolation.tools.diskWiper.disable` is set to `TRUE`.
Alternately, the following PowerCLI command may be used:
# List the VMs and their current settings
Get-VM | Get-AdvancedSetting -Name "isolation.tools.diskWiper.disable"|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</si>
  <si>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`isolation.tools.diskWiper.disable` with a value of `TRUE`.
5- Click `OK`, then `OK` again.
To disable virtual disk wiping, run the following PowerCLI command:
# Add the setting to all VMs
Get-VM | New-AdvancedSetting -Name "isolation.tools.diskWiper.disable" -value $true.</t>
  </si>
  <si>
    <t>Disable virtual disk wiping. One method to implement the recommended state is to run the following PowerCLI command:
# Add the setting to all VMs
Get-VM | New-AdvancedSetting -Name "isolation.tools.diskWiper.disable" -value $true.</t>
  </si>
  <si>
    <t>ESXI7.0-61</t>
  </si>
  <si>
    <t>To verify that log files will be created more frequently, verify that `log.keepOld` is set to `10`.
1- Select the VM then select `Actions` followed by `Edit Settings`.
2- Click on the `VM Options` tab then expand `Advanced`.
3- Click on `EDIT CONFIGURATION`.
4- Verify that `log.keepOld` is set to `10`.
Alternately, the following PowerCLI command may be used:
# List the VMs and their current settings
Get-VM | Get-AdvancedSetting -Name "log.keepOld"|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</si>
  <si>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`log.keepOld` with a value of `10`.
5- Click `OK`, then `OK` again.
To set the number of log files to be used to `10`, run the following PowerCLI command:
# Add the setting to all VMs
Get-VM | New-AdvancedSetting -Name "log.keepOld" -value "10".</t>
  </si>
  <si>
    <t>ESXI7.0-62</t>
  </si>
  <si>
    <t>To verify the maximum log file size is limited properly, verify that `log.rotateSize` is set to `1024000`.
1- Select the VM then select `Actions` followed by `Edit Settings`.
2- Click on the `VM Options` tab then expand `Advanced`.
3- Click on `EDIT CONFIGURATION`.
4- Verify that `log.rotateSize` is set to `1024000`.
Alternately, the following PowerCLI command may be used:
# List the VMs and their current settings
Get-VM | Get-AdvancedSetting -Name "log.rotateSize"| Select Entity, Name, Value</t>
  </si>
  <si>
    <t>To set this configuration utilize the vSphere interface as follows:
1- Select the VM then select `Actions` followed by `Edit Settings`.
2- Click on the `VM Options` tab then expand `Advanced`.
3- Click on `EDIT CONFIGURATION`.
4- Click on `ADD CONFIGURATION PARAMS` then input `log.rotateSize` with a value of `1024000`.
5- Click `OK`, then `OK` again.
To properly limit the maximum log file size, run the following PowerCLI command:
# Add the setting to all VMs
Get-VM | New-AdvancedSetting -Name "log.rotateSize" -value "1024000".</t>
  </si>
  <si>
    <t>Change Log</t>
  </si>
  <si>
    <t>Version</t>
  </si>
  <si>
    <t>Date</t>
  </si>
  <si>
    <t>Description of Changes</t>
  </si>
  <si>
    <t>Author</t>
  </si>
  <si>
    <t>Initial Release. Tailored to CIS Benchmark, Added baseline Criticality Score and Issue Codes, weighted test cases based on criticality, and updated Results Tab</t>
  </si>
  <si>
    <t>Booz Allen Hamilton</t>
  </si>
  <si>
    <t>Session terminations set to 30 minutes, account automated unlock set to 15 minutes, Issue code changes</t>
  </si>
  <si>
    <t>Updated issue code table</t>
  </si>
  <si>
    <t>Minor content updates</t>
  </si>
  <si>
    <t>Internal Only Changes</t>
  </si>
  <si>
    <t>Added ESXI6.5 and Updated issue code table</t>
  </si>
  <si>
    <t>Added ESXI6.7 and updated issue code table</t>
  </si>
  <si>
    <t>Internal Updates, and Updated issue code table</t>
  </si>
  <si>
    <t xml:space="preserve">Added CIS VMware ESXi 7.0_Benchmark v1.0.0, </t>
  </si>
  <si>
    <t xml:space="preserve">Added CIS VMware ESXi 7.0 Benchmark v1.1.0, Updated based on IRS Publication 1075 (November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</si>
  <si>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</si>
  <si>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</si>
  <si>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</si>
  <si>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</si>
  <si>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</si>
  <si>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</si>
  <si>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</si>
  <si>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</si>
  <si>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</si>
  <si>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</si>
  <si>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</si>
  <si>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</si>
  <si>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</si>
  <si>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</si>
  <si>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</si>
  <si>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</si>
  <si>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</si>
  <si>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</si>
  <si>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</si>
  <si>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</si>
  <si>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</si>
  <si>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</si>
  <si>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</si>
  <si>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</si>
  <si>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</si>
  <si>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</si>
  <si>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</si>
  <si>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</si>
  <si>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</si>
  <si>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</si>
  <si>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</si>
  <si>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</si>
  <si>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</si>
  <si>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</si>
  <si>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</si>
  <si>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</si>
  <si>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</si>
  <si>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</si>
  <si>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</si>
  <si>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</si>
  <si>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</si>
  <si>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</si>
  <si>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</si>
  <si>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</si>
  <si>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</si>
  <si>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</si>
  <si>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</si>
  <si>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</si>
  <si>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</si>
  <si>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</si>
  <si>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</si>
  <si>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</si>
  <si>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</si>
  <si>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</si>
  <si>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</si>
  <si>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</si>
  <si>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</si>
  <si>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</si>
  <si>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</si>
  <si>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</si>
  <si>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</si>
  <si>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</si>
  <si>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</si>
  <si>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</si>
  <si>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</si>
  <si>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</si>
  <si>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</si>
  <si>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</si>
  <si>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</si>
  <si>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</si>
  <si>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</si>
  <si>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</si>
  <si>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</si>
  <si>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</si>
  <si>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</si>
  <si>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</si>
  <si>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</si>
  <si>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</si>
  <si>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</si>
  <si>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</si>
  <si>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</si>
  <si>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</si>
  <si>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</si>
  <si>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</si>
  <si>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</si>
  <si>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</si>
  <si>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</si>
  <si>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</si>
  <si>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</si>
  <si>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</si>
  <si>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</si>
  <si>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</si>
  <si>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</si>
  <si>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</si>
  <si>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</si>
  <si>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</si>
  <si>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</si>
  <si>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</si>
  <si>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</si>
  <si>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</si>
  <si>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</si>
  <si>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</si>
  <si>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</si>
  <si>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</si>
  <si>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</si>
  <si>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</si>
  <si>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</si>
  <si>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</si>
  <si>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</si>
  <si>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</si>
  <si>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</si>
  <si>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</si>
  <si>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</si>
  <si>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</si>
  <si>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</si>
  <si>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</si>
  <si>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</si>
  <si>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</si>
  <si>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</si>
  <si>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</si>
  <si>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</si>
  <si>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</si>
  <si>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</si>
  <si>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</si>
  <si>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</si>
  <si>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</si>
  <si>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</si>
  <si>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</si>
  <si>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</si>
  <si>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</si>
  <si>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</si>
  <si>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</si>
  <si>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</si>
  <si>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</si>
  <si>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</si>
  <si>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</si>
  <si>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</si>
  <si>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</si>
  <si>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</si>
  <si>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</si>
  <si>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</si>
  <si>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</si>
  <si>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</si>
  <si>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</si>
  <si>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</si>
  <si>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</si>
  <si>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</si>
  <si>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</si>
  <si>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</si>
  <si>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</si>
  <si>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</si>
  <si>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</si>
  <si>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</si>
  <si>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</si>
  <si>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</si>
  <si>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</si>
  <si>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</si>
  <si>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</si>
  <si>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</si>
  <si>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</si>
  <si>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</si>
  <si>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</si>
  <si>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</si>
  <si>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</si>
  <si>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</si>
  <si>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</si>
  <si>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</si>
  <si>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</si>
  <si>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</si>
  <si>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</si>
  <si>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</si>
  <si>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</si>
  <si>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</si>
  <si>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</si>
  <si>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</si>
  <si>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</si>
  <si>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</si>
  <si>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</si>
  <si>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</si>
  <si>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</si>
  <si>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</si>
  <si>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</si>
  <si>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</si>
  <si>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</si>
  <si>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</si>
  <si>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</si>
  <si>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</si>
  <si>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</si>
  <si>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</si>
  <si>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</si>
  <si>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</si>
  <si>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</si>
  <si>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</si>
  <si>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</si>
  <si>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</si>
  <si>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</si>
  <si>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</si>
  <si>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</si>
  <si>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</si>
  <si>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</si>
  <si>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</si>
  <si>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</si>
  <si>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</si>
  <si>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</si>
  <si>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</si>
  <si>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</si>
  <si>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</si>
  <si>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</si>
  <si>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</si>
  <si>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</si>
  <si>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</si>
  <si>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</si>
  <si>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</si>
  <si>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</si>
  <si>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</si>
  <si>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</si>
  <si>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</si>
  <si>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</si>
  <si>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</si>
  <si>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</si>
  <si>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</si>
  <si>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</si>
  <si>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</si>
  <si>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</si>
  <si>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</si>
  <si>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</si>
  <si>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</si>
  <si>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</si>
  <si>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</si>
  <si>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</si>
  <si>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</si>
  <si>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</si>
  <si>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</si>
  <si>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</si>
  <si>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</si>
  <si>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</si>
  <si>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</si>
  <si>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</si>
  <si>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</si>
  <si>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</si>
  <si>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</si>
  <si>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</si>
  <si>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</si>
  <si>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</si>
  <si>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</si>
  <si>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</si>
  <si>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</si>
  <si>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</si>
  <si>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</si>
  <si>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</si>
  <si>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</si>
  <si>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</si>
  <si>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</si>
  <si>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</si>
  <si>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</si>
  <si>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</si>
  <si>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</si>
  <si>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</si>
  <si>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</si>
  <si>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</si>
  <si>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</si>
  <si>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</si>
  <si>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</si>
  <si>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</si>
  <si>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</si>
  <si>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</si>
  <si>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</si>
  <si>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</si>
  <si>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</si>
  <si>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</si>
  <si>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</si>
  <si>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</si>
  <si>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</si>
  <si>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</si>
  <si>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</si>
  <si>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</si>
  <si>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</si>
  <si>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</si>
  <si>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</si>
  <si>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</si>
  <si>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</si>
  <si>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</si>
  <si>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</si>
  <si>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</si>
  <si>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</si>
  <si>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</si>
  <si>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</si>
  <si>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</si>
  <si>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</si>
  <si>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</si>
  <si>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</si>
  <si>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</si>
  <si>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</si>
  <si>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</si>
  <si>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</si>
  <si>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</si>
  <si>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</si>
  <si>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</si>
  <si>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</si>
  <si>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</si>
  <si>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</si>
  <si>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</si>
  <si>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</si>
  <si>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</si>
  <si>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</si>
  <si>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</si>
  <si>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</si>
  <si>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</si>
  <si>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</si>
  <si>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</si>
  <si>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</si>
  <si>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</si>
  <si>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</si>
  <si>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</si>
  <si>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</si>
  <si>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</si>
  <si>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</si>
  <si>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</si>
  <si>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</si>
  <si>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</si>
  <si>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</si>
  <si>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</si>
  <si>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</si>
  <si>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</si>
  <si>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</si>
  <si>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</si>
  <si>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</si>
  <si>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</si>
  <si>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</si>
  <si>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</si>
  <si>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</si>
  <si>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</si>
  <si>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</si>
  <si>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</si>
  <si>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</si>
  <si>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</si>
  <si>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</si>
  <si>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</si>
  <si>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</si>
  <si>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</si>
  <si>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</si>
  <si>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</si>
  <si>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</si>
  <si>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</si>
  <si>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</si>
  <si>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</si>
  <si>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</si>
  <si>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</si>
  <si>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</si>
  <si>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</si>
  <si>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</si>
  <si>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</si>
  <si>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</si>
  <si>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</si>
  <si>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</si>
  <si>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</si>
  <si>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</si>
  <si>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</si>
  <si>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</si>
  <si>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</si>
  <si>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</si>
  <si>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</si>
  <si>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</si>
  <si>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</si>
  <si>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</si>
  <si>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</si>
  <si>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</si>
  <si>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</si>
  <si>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</si>
  <si>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</si>
  <si>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</si>
  <si>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</si>
  <si>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</si>
  <si>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</si>
  <si>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</si>
  <si>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</si>
  <si>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</si>
  <si>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</si>
  <si>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</si>
  <si>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</si>
  <si>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</si>
  <si>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</si>
  <si>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</si>
  <si>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</si>
  <si>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</si>
  <si>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</si>
  <si>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</si>
  <si>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</si>
  <si>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</si>
  <si>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</si>
  <si>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</si>
  <si>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</si>
  <si>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</si>
  <si>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</si>
  <si>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</si>
  <si>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</si>
  <si>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</si>
  <si>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</si>
  <si>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</si>
  <si>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</si>
  <si>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</si>
  <si>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</si>
  <si>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</si>
  <si>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</si>
  <si>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</si>
  <si>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</si>
  <si>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</si>
  <si>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</si>
  <si>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</si>
  <si>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</si>
  <si>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</si>
  <si>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</si>
  <si>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</si>
  <si>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</si>
  <si>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</si>
  <si>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</si>
  <si>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</si>
  <si>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</si>
  <si>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</si>
  <si>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</si>
  <si>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</si>
  <si>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</si>
  <si>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</si>
  <si>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</si>
  <si>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</si>
  <si>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</si>
  <si>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</si>
  <si>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</si>
  <si>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</si>
  <si>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</si>
  <si>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</si>
  <si>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</si>
  <si>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</si>
  <si>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</si>
  <si>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</si>
  <si>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</si>
  <si>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</si>
  <si>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</si>
  <si>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</si>
  <si>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</si>
  <si>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</si>
  <si>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</si>
  <si>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</si>
  <si>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</si>
  <si>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</si>
  <si>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</si>
  <si>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</si>
  <si>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</si>
  <si>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</si>
  <si>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</si>
  <si>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</si>
  <si>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</si>
  <si>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</si>
  <si>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</si>
  <si>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</si>
  <si>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</si>
  <si>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</si>
  <si>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</si>
  <si>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</si>
  <si>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</si>
  <si>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</si>
  <si>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</si>
  <si>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</si>
  <si>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</si>
  <si>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</si>
  <si>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</si>
  <si>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</si>
  <si>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</si>
  <si>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</si>
  <si>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</si>
  <si>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</si>
  <si>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</si>
  <si>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</si>
  <si>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</si>
  <si>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</si>
  <si>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</si>
  <si>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</si>
  <si>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</si>
  <si>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</si>
  <si>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</si>
  <si>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</si>
  <si>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</si>
  <si>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</si>
  <si>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</si>
  <si>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</si>
  <si>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</si>
  <si>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</si>
  <si>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</si>
  <si>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</si>
  <si>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</si>
  <si>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</si>
  <si>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</si>
  <si>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</si>
  <si>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</si>
  <si>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</si>
  <si>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</si>
  <si>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</si>
  <si>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</si>
  <si>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</si>
  <si>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</si>
  <si>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</si>
  <si>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</si>
  <si>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</si>
  <si>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</si>
  <si>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</si>
  <si>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</si>
  <si>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</si>
  <si>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</si>
  <si>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</si>
  <si>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</si>
  <si>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</si>
  <si>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</si>
  <si>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</si>
  <si>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</si>
  <si>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</si>
  <si>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</si>
  <si>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</si>
  <si>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</si>
  <si>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</si>
  <si>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</si>
  <si>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</si>
  <si>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</si>
  <si>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</si>
  <si>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</si>
  <si>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</si>
  <si>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</si>
  <si>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</si>
  <si>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</si>
  <si>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</si>
  <si>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</si>
  <si>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</si>
  <si>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</si>
  <si>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</si>
  <si>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</si>
  <si>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</si>
  <si>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</si>
  <si>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</si>
  <si>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</si>
  <si>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</si>
  <si>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</si>
  <si>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</si>
  <si>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</si>
  <si>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</si>
  <si>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</si>
  <si>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</si>
  <si>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</si>
  <si>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</si>
  <si>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</si>
  <si>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</si>
  <si>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</si>
  <si>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</si>
  <si>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</si>
  <si>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</si>
  <si>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</si>
  <si>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</si>
  <si>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</si>
  <si>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</si>
  <si>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</si>
  <si>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</si>
  <si>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</si>
  <si>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</si>
  <si>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</si>
  <si>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</si>
  <si>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</si>
  <si>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</si>
  <si>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</si>
  <si>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</si>
  <si>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</si>
  <si>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</si>
  <si>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</si>
  <si>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</si>
  <si>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</si>
  <si>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</si>
  <si>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</si>
  <si>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</si>
  <si>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</si>
  <si>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</si>
  <si>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</si>
  <si>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</si>
  <si>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</si>
  <si>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</si>
  <si>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</si>
  <si>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</si>
  <si>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</si>
  <si>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</si>
  <si>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</si>
  <si>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</si>
  <si>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</si>
  <si>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</si>
  <si>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</si>
  <si>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</si>
  <si>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</si>
  <si>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</si>
  <si>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</si>
  <si>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</si>
  <si>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</si>
  <si>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</si>
  <si>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</si>
  <si>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</si>
  <si>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</si>
  <si>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</si>
  <si>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</si>
  <si>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</si>
  <si>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</si>
  <si>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</si>
  <si>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</si>
  <si>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</si>
  <si>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</si>
  <si>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</si>
  <si>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</si>
  <si>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</si>
  <si>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</si>
  <si>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</si>
  <si>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</si>
  <si>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</si>
  <si>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</si>
  <si>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</si>
  <si>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</si>
  <si>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</si>
  <si>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</si>
  <si>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</si>
  <si>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</si>
  <si>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</si>
  <si>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</si>
  <si>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</si>
  <si>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</si>
  <si>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</si>
  <si>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</si>
  <si>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</si>
  <si>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</si>
  <si>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</si>
  <si>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</si>
  <si>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</si>
  <si>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</si>
  <si>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</si>
  <si>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</si>
  <si>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</si>
  <si>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</si>
  <si>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</si>
  <si>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</si>
  <si>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</si>
  <si>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</si>
  <si>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</si>
  <si>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</si>
  <si>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</si>
  <si>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</si>
  <si>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</si>
  <si>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</si>
  <si>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</si>
  <si>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</si>
  <si>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</si>
  <si>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</si>
  <si>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</si>
  <si>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</si>
  <si>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</si>
  <si>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</si>
  <si>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</si>
  <si>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</si>
  <si>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</si>
  <si>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</si>
  <si>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</si>
  <si>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</si>
  <si>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</si>
  <si>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</si>
  <si>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</si>
  <si>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</si>
  <si>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</si>
  <si>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</si>
  <si>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</si>
  <si>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</si>
  <si>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</si>
  <si>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</si>
  <si>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</si>
  <si>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</si>
  <si>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</si>
  <si>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</si>
  <si>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</si>
  <si>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</si>
  <si>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</si>
  <si>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</si>
  <si>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</si>
  <si>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</si>
  <si>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</si>
  <si>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</si>
  <si>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</si>
  <si>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</si>
  <si>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</si>
  <si>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</si>
  <si>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</si>
  <si>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</si>
  <si>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</si>
  <si>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</si>
  <si>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</si>
  <si>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</si>
  <si>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</si>
  <si>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</si>
  <si>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</si>
  <si>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</si>
  <si>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</si>
  <si>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</si>
  <si>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</si>
  <si>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</si>
  <si>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</si>
  <si>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</si>
  <si>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</si>
  <si>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</si>
  <si>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</si>
  <si>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</si>
  <si>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</si>
  <si>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</si>
  <si>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</si>
  <si>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</si>
  <si>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</si>
  <si>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</si>
  <si>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</si>
  <si>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</si>
  <si>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</si>
  <si>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</si>
  <si>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</si>
  <si>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</si>
  <si>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</si>
  <si>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</si>
  <si>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</si>
  <si>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</si>
  <si>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</si>
  <si>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</si>
  <si>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</si>
  <si>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</si>
  <si>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</si>
  <si>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</si>
  <si>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</si>
  <si>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</si>
  <si>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</si>
  <si>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</si>
  <si>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</si>
  <si>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</si>
  <si>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</si>
  <si>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</si>
  <si>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</si>
  <si>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</si>
  <si>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</si>
  <si>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</si>
  <si>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</si>
  <si>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</si>
  <si>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</si>
  <si>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</si>
  <si>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</si>
  <si>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</si>
  <si>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</si>
  <si>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</si>
  <si>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</si>
  <si>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</si>
  <si>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</si>
  <si>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</si>
  <si>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</si>
  <si>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</si>
  <si>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</si>
  <si>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</si>
  <si>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</si>
  <si>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</si>
  <si>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</si>
  <si>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</si>
  <si>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</si>
  <si>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</si>
  <si>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</si>
  <si>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</si>
  <si>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</si>
  <si>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</si>
  <si>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</si>
  <si>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</si>
  <si>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</si>
  <si>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</si>
  <si>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</si>
  <si>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</si>
  <si>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</si>
  <si>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</si>
  <si>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</si>
  <si>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</si>
  <si>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</si>
  <si>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</si>
  <si>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</si>
  <si>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</si>
  <si>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</si>
  <si>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</si>
  <si>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</si>
  <si>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</si>
  <si>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</si>
  <si>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</si>
  <si>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</si>
  <si>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</si>
  <si>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</si>
  <si>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</si>
  <si>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</si>
  <si>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</si>
  <si>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</si>
  <si>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</si>
  <si>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</si>
  <si>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</si>
  <si>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</si>
  <si>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</si>
  <si>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</si>
  <si>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</si>
  <si>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</si>
  <si>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</si>
  <si>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</si>
  <si>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</si>
  <si>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</si>
  <si>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</si>
  <si>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</si>
  <si>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</si>
  <si>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</si>
  <si>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</si>
  <si>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</si>
  <si>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</si>
  <si>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</si>
  <si>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</si>
  <si>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</si>
  <si>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</si>
  <si>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</si>
  <si>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</si>
  <si>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</si>
  <si>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</si>
  <si>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</si>
  <si>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</si>
  <si>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</si>
  <si>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</si>
  <si>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</si>
  <si>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</si>
  <si>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</si>
  <si>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</si>
  <si>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</si>
  <si>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</si>
  <si>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</si>
  <si>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</si>
  <si>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</si>
  <si>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</si>
  <si>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</si>
  <si>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</si>
  <si>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</si>
  <si>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</si>
  <si>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</si>
  <si>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</si>
  <si>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</si>
  <si>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</si>
  <si>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</si>
  <si>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</si>
  <si>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</si>
  <si>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</si>
  <si>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</si>
  <si>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</si>
  <si>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</si>
  <si>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</si>
  <si>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</si>
  <si>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</si>
  <si>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</si>
  <si>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</si>
  <si>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</si>
  <si>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</si>
  <si>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</si>
  <si>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</si>
  <si>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</si>
  <si>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</si>
  <si>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</si>
  <si>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</si>
  <si>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</si>
  <si>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</si>
  <si>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</si>
  <si>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</si>
  <si>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</si>
  <si>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</si>
  <si>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</si>
  <si>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</si>
  <si>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</si>
  <si>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</si>
  <si>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</si>
  <si>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</si>
  <si>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</si>
  <si>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</si>
  <si>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</si>
  <si>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</si>
  <si>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</si>
  <si>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</si>
  <si>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</si>
  <si>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</si>
  <si>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</si>
  <si>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</si>
  <si>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</si>
  <si>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</si>
  <si>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</si>
  <si>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</si>
  <si>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</si>
  <si>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</si>
  <si>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</si>
  <si>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</si>
  <si>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</si>
  <si>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</si>
  <si>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</si>
  <si>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</si>
  <si>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</si>
  <si>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</si>
  <si>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</si>
  <si>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</si>
  <si>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</si>
  <si>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</si>
  <si>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</si>
  <si>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</si>
  <si>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</si>
  <si>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</si>
  <si>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</si>
  <si>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</si>
  <si>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</si>
  <si>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</si>
  <si>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</si>
  <si>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</si>
  <si>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</si>
  <si>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</si>
  <si>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</si>
  <si>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</si>
  <si>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</si>
  <si>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</si>
  <si>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</si>
  <si>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</si>
  <si>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</si>
  <si>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</si>
  <si>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</si>
  <si>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</si>
  <si>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</si>
  <si>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</si>
  <si>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</si>
  <si>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</si>
  <si>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</si>
  <si>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</si>
  <si>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</si>
  <si>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</si>
  <si>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</si>
  <si>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</si>
  <si>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</si>
  <si>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</si>
  <si>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</si>
  <si>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</si>
  <si>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</si>
  <si>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</si>
  <si>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</si>
  <si>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</si>
  <si>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</si>
  <si>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</si>
  <si>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</si>
  <si>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</si>
  <si>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</si>
  <si>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</si>
  <si>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</si>
  <si>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</si>
  <si>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</si>
  <si>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</si>
  <si>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</si>
  <si>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</si>
  <si>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</si>
  <si>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</si>
  <si>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</si>
  <si>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</si>
  <si>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</si>
  <si>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</si>
  <si>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</si>
  <si>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</si>
  <si>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</si>
  <si>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</si>
  <si>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</si>
  <si>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</si>
  <si>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</si>
  <si>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</si>
  <si>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</si>
  <si>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</si>
  <si>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</si>
  <si>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</si>
  <si>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</si>
  <si>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</si>
  <si>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</si>
  <si>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</si>
  <si>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</si>
  <si>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</si>
  <si>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</si>
  <si>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</si>
  <si>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</si>
  <si>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</si>
  <si>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</si>
  <si>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</si>
  <si>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</si>
  <si>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</si>
  <si>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</si>
  <si>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</si>
  <si>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</si>
  <si>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</si>
  <si>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</si>
  <si>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</si>
  <si>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</si>
  <si>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</si>
  <si>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</si>
  <si>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</si>
  <si>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</si>
  <si>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</si>
  <si>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</si>
  <si>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</si>
  <si>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</si>
  <si>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</si>
  <si>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</si>
  <si>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</si>
  <si>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</si>
  <si>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</si>
  <si>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</si>
  <si>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system (VMware ESXi server) that hosts the virtual systems. It is used in complement with other existing platform operating system and application </t>
  </si>
  <si>
    <t xml:space="preserve">a.  Confer with the VMware administrator. Identify all physical platforms which make up the architecture of the virtual environment </t>
  </si>
  <si>
    <t xml:space="preserve">     (ESXi Server, Virtual Center platform, hosting platforms).  </t>
  </si>
  <si>
    <t xml:space="preserve">f.   If the VMware instance (with the exception of the hosted systems) resides on multiple platforms (for example, if Virtual Center is </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</si>
  <si>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</si>
  <si>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</si>
  <si>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4.2</t>
  </si>
  <si>
    <t>Internal changes &amp;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</si>
</sst>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color indexed="8"/>
      <name val="Arial"/>
      <family val="2"/>
    </font>
    <font>
      <b/>
      <i/>
      <sz val="10"/>
      <name val="Arial"/>
      <family val="2"/>
    </font>
    <font>
      <sz val="10"/>
      <color indexed="10"/>
      <name val="Arial"/>
      <family val="2"/>
    </font>
    <font>
      <b/>
      <sz val="10"/>
      <color indexed="10"/>
      <name val="Arial"/>
      <family val="2"/>
    </font>
    <font>
      <b/>
      <sz val="10"/>
      <color indexed="8"/>
      <name val="Arial"/>
      <family val="2"/>
    </font>
    <font>
      <sz val="8"/>
      <name val="Arial"/>
      <family val="2"/>
    </font>
    <font>
      <sz val="8"/>
      <name val="Arial"/>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sz val="11"/>
      <color theme="0"/>
      <name val="Calibri"/>
      <family val="2"/>
    </font>
    <font>
      <b/>
      <sz val="10"/>
      <color rgb="FFFF0000"/>
      <name val="Arial"/>
      <family val="2"/>
    </font>
    <font>
      <sz val="10"/>
      <color theme="1" tint="4.9989318521683403E-2"/>
      <name val="Arial"/>
      <family val="2"/>
    </font>
    <font>
      <sz val="12"/>
      <color theme="1"/>
      <name val="Calibri"/>
      <family val="2"/>
      <scheme val="minor"/>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8"/>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4"/>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right style="thin">
        <color indexed="63"/>
      </right>
      <top style="thin">
        <color indexed="63"/>
      </top>
      <bottom/>
      <diagonal/>
    </border>
    <border>
      <left style="thin">
        <color indexed="63"/>
      </left>
      <right/>
      <top/>
      <bottom style="thin">
        <color indexed="63"/>
      </bottom>
      <diagonal/>
    </border>
    <border>
      <left style="thin">
        <color indexed="63"/>
      </left>
      <right/>
      <top style="thin">
        <color indexed="63"/>
      </top>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bottom style="thin">
        <color theme="0"/>
      </bottom>
      <diagonal/>
    </border>
    <border>
      <left/>
      <right/>
      <top/>
      <bottom style="thin">
        <color theme="0"/>
      </bottom>
      <diagonal/>
    </border>
    <border>
      <left/>
      <right style="thin">
        <color indexed="63"/>
      </right>
      <top/>
      <bottom style="thin">
        <color theme="0"/>
      </bottom>
      <diagonal/>
    </border>
    <border>
      <left style="thin">
        <color indexed="63"/>
      </left>
      <right/>
      <top style="thin">
        <color theme="0"/>
      </top>
      <bottom/>
      <diagonal/>
    </border>
    <border>
      <left style="thin">
        <color theme="1" tint="0.24994659260841701"/>
      </left>
      <right/>
      <top style="thin">
        <color theme="1" tint="0.24994659260841701"/>
      </top>
      <bottom style="thin">
        <color theme="1" tint="0.24994659260841701"/>
      </bottom>
      <diagonal/>
    </border>
  </borders>
  <cellStyleXfs count="9">
    <xf numFmtId="0" fontId="0" fillId="0" borderId="0"/>
    <xf numFmtId="0" fontId="17" fillId="0" borderId="0" applyNumberFormat="0" applyFill="0" applyBorder="0" applyAlignment="0" applyProtection="0"/>
    <xf numFmtId="0" fontId="6" fillId="0" borderId="0"/>
    <xf numFmtId="0" fontId="6" fillId="0" borderId="0"/>
    <xf numFmtId="0" fontId="16" fillId="0" borderId="0"/>
    <xf numFmtId="0" fontId="6" fillId="0" borderId="0"/>
    <xf numFmtId="0" fontId="1" fillId="0" borderId="0" applyFill="0" applyProtection="0"/>
    <xf numFmtId="0" fontId="6" fillId="0" borderId="0"/>
    <xf numFmtId="0" fontId="1" fillId="0" borderId="0" applyFill="0" applyProtection="0"/>
  </cellStyleXfs>
  <cellXfs count="223">
    <xf numFmtId="0" fontId="0" fillId="0" borderId="0" xfId="0"/>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3" fillId="2" borderId="2" xfId="0" applyFont="1" applyFill="1" applyBorder="1"/>
    <xf numFmtId="0" fontId="3" fillId="2" borderId="3" xfId="0" applyFont="1" applyFill="1" applyBorder="1"/>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8" fillId="3" borderId="0" xfId="0" applyFont="1" applyFill="1"/>
    <xf numFmtId="0" fontId="6" fillId="3" borderId="0" xfId="0" applyFont="1" applyFill="1"/>
    <xf numFmtId="0" fontId="3" fillId="4" borderId="5" xfId="0" applyFont="1" applyFill="1" applyBorder="1" applyAlignment="1">
      <alignment vertical="center"/>
    </xf>
    <xf numFmtId="0" fontId="3" fillId="2" borderId="3"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6" xfId="0" applyFill="1" applyBorder="1" applyAlignment="1">
      <alignment vertical="center"/>
    </xf>
    <xf numFmtId="0" fontId="17" fillId="0" borderId="0" xfId="1" applyProtection="1"/>
    <xf numFmtId="0" fontId="3" fillId="2" borderId="4" xfId="0" applyFont="1" applyFill="1" applyBorder="1"/>
    <xf numFmtId="0" fontId="6" fillId="0" borderId="7" xfId="0" applyFont="1" applyBorder="1" applyAlignment="1">
      <alignment vertical="top"/>
    </xf>
    <xf numFmtId="0" fontId="6" fillId="0" borderId="0" xfId="0" applyFont="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9" fillId="0" borderId="5" xfId="0" applyFont="1" applyBorder="1" applyAlignment="1">
      <alignment vertical="top"/>
    </xf>
    <xf numFmtId="0" fontId="19" fillId="0" borderId="11" xfId="0" applyFont="1" applyBorder="1" applyAlignment="1">
      <alignment vertical="top"/>
    </xf>
    <xf numFmtId="0" fontId="19" fillId="0" borderId="0" xfId="0" applyFont="1"/>
    <xf numFmtId="0" fontId="19" fillId="0" borderId="0" xfId="0" applyFont="1" applyAlignment="1">
      <alignment vertical="top"/>
    </xf>
    <xf numFmtId="0" fontId="19" fillId="0" borderId="8" xfId="0" applyFont="1" applyBorder="1" applyAlignment="1">
      <alignment vertical="top"/>
    </xf>
    <xf numFmtId="0" fontId="20" fillId="0" borderId="12"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3" fillId="6" borderId="13" xfId="0" applyFont="1" applyFill="1" applyBorder="1" applyAlignment="1">
      <alignment vertical="top"/>
    </xf>
    <xf numFmtId="0" fontId="3" fillId="6" borderId="5" xfId="0" applyFont="1" applyFill="1" applyBorder="1" applyAlignment="1">
      <alignment vertical="top"/>
    </xf>
    <xf numFmtId="0" fontId="3" fillId="6" borderId="11" xfId="0" applyFont="1" applyFill="1" applyBorder="1" applyAlignment="1">
      <alignment vertical="top"/>
    </xf>
    <xf numFmtId="0" fontId="6" fillId="0" borderId="13" xfId="0" applyFont="1" applyBorder="1" applyAlignment="1">
      <alignment vertical="top"/>
    </xf>
    <xf numFmtId="0" fontId="6" fillId="0" borderId="5" xfId="0" applyFont="1" applyBorder="1" applyAlignment="1">
      <alignment vertical="top"/>
    </xf>
    <xf numFmtId="0" fontId="6" fillId="0" borderId="11" xfId="0" applyFont="1" applyBorder="1" applyAlignment="1">
      <alignment vertical="top"/>
    </xf>
    <xf numFmtId="0" fontId="3" fillId="6" borderId="12"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6" fillId="0" borderId="12" xfId="0" applyFont="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6"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3" fillId="4" borderId="13" xfId="0" applyFont="1" applyFill="1" applyBorder="1" applyAlignment="1">
      <alignment horizontal="left" indent="1"/>
    </xf>
    <xf numFmtId="0" fontId="6" fillId="4" borderId="12" xfId="0" applyFont="1" applyFill="1" applyBorder="1" applyAlignment="1">
      <alignment horizontal="left" vertical="top" indent="1"/>
    </xf>
    <xf numFmtId="0" fontId="21" fillId="0" borderId="4" xfId="0" applyFont="1" applyBorder="1" applyAlignment="1">
      <alignment vertical="top" wrapText="1"/>
    </xf>
    <xf numFmtId="165" fontId="21" fillId="0" borderId="4" xfId="0" applyNumberFormat="1" applyFont="1" applyBorder="1" applyAlignment="1">
      <alignment vertical="top" wrapText="1"/>
    </xf>
    <xf numFmtId="0" fontId="21" fillId="0" borderId="4" xfId="0" applyFont="1" applyBorder="1" applyAlignment="1">
      <alignment horizontal="left" vertical="top" wrapText="1"/>
    </xf>
    <xf numFmtId="165" fontId="21" fillId="0" borderId="4" xfId="0" applyNumberFormat="1" applyFont="1" applyBorder="1" applyAlignment="1">
      <alignment horizontal="left" vertical="top" wrapText="1"/>
    </xf>
    <xf numFmtId="0" fontId="6" fillId="0" borderId="4" xfId="0" applyFont="1" applyBorder="1" applyAlignment="1">
      <alignment horizontal="left" vertical="top"/>
    </xf>
    <xf numFmtId="0" fontId="8"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19" fillId="0" borderId="7" xfId="0" applyFont="1" applyBorder="1" applyAlignment="1">
      <alignment horizontal="left" vertical="top" indent="1"/>
    </xf>
    <xf numFmtId="0" fontId="6" fillId="0" borderId="0" xfId="0" applyFont="1"/>
    <xf numFmtId="0" fontId="6" fillId="0" borderId="7" xfId="0" applyFont="1" applyBorder="1" applyAlignment="1">
      <alignment horizontal="left" vertical="top" indent="1"/>
    </xf>
    <xf numFmtId="0" fontId="3" fillId="0" borderId="7" xfId="0" applyFont="1" applyBorder="1" applyAlignment="1">
      <alignment horizontal="left" vertical="top" indent="1"/>
    </xf>
    <xf numFmtId="0" fontId="6" fillId="3" borderId="7" xfId="0" applyFont="1" applyFill="1" applyBorder="1" applyAlignment="1">
      <alignment horizontal="left" indent="1"/>
    </xf>
    <xf numFmtId="0" fontId="6" fillId="3" borderId="7" xfId="0" applyFont="1" applyFill="1" applyBorder="1" applyAlignment="1">
      <alignment horizontal="left" vertical="top" indent="1"/>
    </xf>
    <xf numFmtId="0" fontId="6" fillId="4" borderId="0" xfId="0" applyFont="1" applyFill="1" applyAlignment="1">
      <alignment vertical="top"/>
    </xf>
    <xf numFmtId="0" fontId="6" fillId="4" borderId="9" xfId="0" applyFont="1" applyFill="1" applyBorder="1" applyAlignment="1">
      <alignment vertical="top"/>
    </xf>
    <xf numFmtId="164" fontId="6" fillId="0" borderId="4" xfId="0" applyNumberFormat="1" applyFont="1" applyBorder="1" applyAlignment="1">
      <alignment horizontal="left" vertical="top"/>
    </xf>
    <xf numFmtId="0" fontId="6" fillId="0" borderId="13" xfId="0" applyFont="1" applyBorder="1" applyAlignment="1">
      <alignment horizontal="left" vertical="top" indent="1"/>
    </xf>
    <xf numFmtId="0" fontId="6" fillId="0" borderId="1" xfId="0" applyFont="1" applyBorder="1" applyAlignment="1">
      <alignment horizontal="left" vertical="top"/>
    </xf>
    <xf numFmtId="0" fontId="6" fillId="0" borderId="42" xfId="0" applyFont="1" applyBorder="1" applyAlignment="1">
      <alignment horizontal="left" vertical="top" indent="1"/>
    </xf>
    <xf numFmtId="0" fontId="19" fillId="0" borderId="43" xfId="0" applyFont="1" applyBorder="1" applyAlignment="1">
      <alignment vertical="top"/>
    </xf>
    <xf numFmtId="0" fontId="19" fillId="0" borderId="44" xfId="0" applyFont="1" applyBorder="1" applyAlignment="1">
      <alignment vertical="top"/>
    </xf>
    <xf numFmtId="0" fontId="6" fillId="0" borderId="45" xfId="0" applyFont="1" applyBorder="1" applyAlignment="1">
      <alignment horizontal="left" vertical="top" indent="1"/>
    </xf>
    <xf numFmtId="0" fontId="6" fillId="0" borderId="1" xfId="0" applyFont="1" applyBorder="1" applyAlignment="1">
      <alignment horizontal="left" vertical="top" wrapText="1"/>
    </xf>
    <xf numFmtId="0" fontId="6" fillId="0" borderId="0" xfId="0" applyFont="1" applyAlignment="1">
      <alignment vertical="center"/>
    </xf>
    <xf numFmtId="0" fontId="6" fillId="3" borderId="14" xfId="0" applyFont="1" applyFill="1" applyBorder="1"/>
    <xf numFmtId="0" fontId="8" fillId="3" borderId="14" xfId="0" applyFont="1" applyFill="1" applyBorder="1"/>
    <xf numFmtId="0" fontId="8" fillId="3" borderId="14" xfId="0" applyFont="1" applyFill="1" applyBorder="1" applyAlignment="1">
      <alignment vertical="top"/>
    </xf>
    <xf numFmtId="0" fontId="3" fillId="4" borderId="15" xfId="0" applyFont="1" applyFill="1" applyBorder="1" applyAlignment="1">
      <alignment vertical="center"/>
    </xf>
    <xf numFmtId="0" fontId="6" fillId="4" borderId="14" xfId="0" applyFont="1" applyFill="1" applyBorder="1" applyAlignment="1">
      <alignment vertical="top"/>
    </xf>
    <xf numFmtId="0" fontId="6" fillId="4" borderId="16" xfId="0" applyFont="1" applyFill="1" applyBorder="1" applyAlignment="1">
      <alignment vertical="top"/>
    </xf>
    <xf numFmtId="0" fontId="6" fillId="0" borderId="14" xfId="0" applyFont="1" applyBorder="1"/>
    <xf numFmtId="0" fontId="3" fillId="2" borderId="6" xfId="0" applyFont="1" applyFill="1" applyBorder="1" applyAlignment="1">
      <alignment vertical="center"/>
    </xf>
    <xf numFmtId="0" fontId="0" fillId="0" borderId="14" xfId="0" applyBorder="1"/>
    <xf numFmtId="0" fontId="22"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4" xfId="0" applyFont="1" applyFill="1" applyBorder="1" applyAlignment="1">
      <alignment vertical="top"/>
    </xf>
    <xf numFmtId="0" fontId="3" fillId="6" borderId="21"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3" fillId="4" borderId="24" xfId="0" applyFont="1" applyFill="1" applyBorder="1"/>
    <xf numFmtId="0" fontId="0" fillId="8" borderId="25" xfId="0" applyFill="1" applyBorder="1"/>
    <xf numFmtId="0" fontId="3" fillId="4" borderId="25" xfId="0" applyFont="1" applyFill="1" applyBorder="1"/>
    <xf numFmtId="0" fontId="0" fillId="8" borderId="26" xfId="0" applyFill="1" applyBorder="1"/>
    <xf numFmtId="0" fontId="3" fillId="4" borderId="27" xfId="0" applyFont="1" applyFill="1" applyBorder="1"/>
    <xf numFmtId="0" fontId="3" fillId="4" borderId="28" xfId="0" applyFont="1" applyFill="1" applyBorder="1"/>
    <xf numFmtId="0" fontId="3" fillId="4" borderId="29" xfId="0" applyFont="1" applyFill="1" applyBorder="1"/>
    <xf numFmtId="0" fontId="0" fillId="7" borderId="20"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5" fillId="7" borderId="20" xfId="0" applyFont="1" applyFill="1" applyBorder="1" applyAlignment="1">
      <alignment vertical="top"/>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 fillId="4" borderId="26" xfId="0" applyFont="1" applyFill="1" applyBorder="1"/>
    <xf numFmtId="0" fontId="7" fillId="5" borderId="37" xfId="0" applyFont="1" applyFill="1" applyBorder="1" applyAlignment="1">
      <alignment horizontal="center" vertical="center"/>
    </xf>
    <xf numFmtId="0" fontId="7" fillId="7" borderId="0" xfId="0" applyFont="1" applyFill="1" applyAlignment="1">
      <alignment horizontal="center" vertical="center"/>
    </xf>
    <xf numFmtId="0" fontId="6" fillId="0" borderId="38" xfId="0" applyFont="1" applyBorder="1" applyAlignment="1">
      <alignment horizontal="center" vertical="center"/>
    </xf>
    <xf numFmtId="0" fontId="6" fillId="7" borderId="24" xfId="0" applyFont="1" applyFill="1" applyBorder="1"/>
    <xf numFmtId="0" fontId="6" fillId="0" borderId="25" xfId="0" applyFont="1" applyBorder="1"/>
    <xf numFmtId="2" fontId="3" fillId="0" borderId="26" xfId="0" applyNumberFormat="1" applyFont="1" applyBorder="1" applyAlignment="1">
      <alignment horizontal="center"/>
    </xf>
    <xf numFmtId="0" fontId="3" fillId="5" borderId="39" xfId="0" applyFont="1" applyFill="1" applyBorder="1" applyAlignment="1">
      <alignment horizontal="left" vertical="top" wrapText="1"/>
    </xf>
    <xf numFmtId="0" fontId="0" fillId="7" borderId="0" xfId="0" applyFill="1"/>
    <xf numFmtId="0" fontId="3" fillId="2" borderId="24" xfId="0" applyFont="1" applyFill="1" applyBorder="1"/>
    <xf numFmtId="0" fontId="3" fillId="2" borderId="25" xfId="0" applyFont="1" applyFill="1" applyBorder="1"/>
    <xf numFmtId="0" fontId="6" fillId="7" borderId="20" xfId="0" applyFont="1" applyFill="1" applyBorder="1" applyAlignment="1">
      <alignment vertical="top"/>
    </xf>
    <xf numFmtId="0" fontId="6" fillId="7" borderId="0" xfId="0" applyFont="1" applyFill="1" applyAlignment="1">
      <alignment vertical="top"/>
    </xf>
    <xf numFmtId="0" fontId="6" fillId="7" borderId="21" xfId="0" applyFont="1" applyFill="1" applyBorder="1" applyAlignment="1">
      <alignment vertical="top"/>
    </xf>
    <xf numFmtId="0" fontId="6" fillId="7" borderId="22" xfId="0" applyFont="1" applyFill="1" applyBorder="1" applyAlignment="1">
      <alignment vertical="top"/>
    </xf>
    <xf numFmtId="0" fontId="0" fillId="7" borderId="17" xfId="0" applyFill="1" applyBorder="1"/>
    <xf numFmtId="0" fontId="0" fillId="7" borderId="18" xfId="0" applyFill="1" applyBorder="1"/>
    <xf numFmtId="0" fontId="10" fillId="0" borderId="38" xfId="0" applyFont="1" applyBorder="1" applyAlignment="1">
      <alignment horizontal="center"/>
    </xf>
    <xf numFmtId="9" fontId="10" fillId="0" borderId="38" xfId="0" applyNumberFormat="1" applyFont="1" applyBorder="1" applyAlignment="1">
      <alignment horizont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5" fillId="7" borderId="0" xfId="0" applyFont="1" applyFill="1" applyAlignment="1">
      <alignment vertical="top" wrapText="1"/>
    </xf>
    <xf numFmtId="0" fontId="5" fillId="7" borderId="0" xfId="0" applyFont="1" applyFill="1" applyAlignment="1">
      <alignment vertical="top"/>
    </xf>
    <xf numFmtId="0" fontId="6" fillId="0" borderId="38" xfId="0" applyFont="1" applyBorder="1" applyAlignment="1">
      <alignment horizontal="center" vertical="center" wrapText="1"/>
    </xf>
    <xf numFmtId="0" fontId="0" fillId="7" borderId="21" xfId="0" applyFill="1" applyBorder="1"/>
    <xf numFmtId="0" fontId="0" fillId="7" borderId="22" xfId="0" applyFill="1" applyBorder="1"/>
    <xf numFmtId="0" fontId="23" fillId="7" borderId="0" xfId="0" applyFont="1" applyFill="1"/>
    <xf numFmtId="0" fontId="24" fillId="7" borderId="0" xfId="0" applyFont="1" applyFill="1"/>
    <xf numFmtId="0" fontId="6" fillId="0" borderId="46" xfId="4" applyFont="1" applyBorder="1" applyAlignment="1">
      <alignment vertical="top" wrapText="1"/>
    </xf>
    <xf numFmtId="0" fontId="6" fillId="8" borderId="0" xfId="0" applyFont="1" applyFill="1"/>
    <xf numFmtId="0" fontId="9" fillId="0" borderId="0" xfId="6" applyFont="1" applyFill="1" applyAlignment="1" applyProtection="1">
      <alignment wrapText="1"/>
    </xf>
    <xf numFmtId="0" fontId="21" fillId="0" borderId="38" xfId="6" applyFont="1" applyFill="1" applyBorder="1" applyAlignment="1" applyProtection="1">
      <alignment horizontal="left" vertical="top" wrapText="1"/>
    </xf>
    <xf numFmtId="0" fontId="6" fillId="0" borderId="38" xfId="0" applyFont="1" applyBorder="1" applyAlignment="1" applyProtection="1">
      <alignment horizontal="left" vertical="top" wrapText="1"/>
      <protection locked="0"/>
    </xf>
    <xf numFmtId="0" fontId="9" fillId="0" borderId="38" xfId="6" applyFont="1" applyFill="1" applyBorder="1" applyAlignment="1" applyProtection="1">
      <alignment horizontal="left" vertical="top" wrapText="1"/>
    </xf>
    <xf numFmtId="0" fontId="9" fillId="8" borderId="38" xfId="6" applyFont="1" applyFill="1" applyBorder="1" applyAlignment="1" applyProtection="1">
      <alignment horizontal="left" vertical="top" wrapText="1"/>
    </xf>
    <xf numFmtId="0" fontId="9" fillId="0" borderId="38" xfId="6" applyFont="1" applyFill="1" applyBorder="1" applyAlignment="1" applyProtection="1">
      <alignment horizontal="center" vertical="top" wrapText="1"/>
    </xf>
    <xf numFmtId="10" fontId="9" fillId="0" borderId="0" xfId="6" applyNumberFormat="1" applyFont="1" applyFill="1" applyAlignment="1" applyProtection="1">
      <alignment wrapText="1"/>
    </xf>
    <xf numFmtId="0" fontId="9" fillId="0" borderId="0" xfId="6" applyFont="1" applyFill="1" applyAlignment="1" applyProtection="1">
      <alignment horizontal="left" vertical="top" wrapText="1"/>
    </xf>
    <xf numFmtId="0" fontId="9" fillId="0" borderId="0" xfId="6" applyFont="1" applyFill="1" applyAlignment="1" applyProtection="1">
      <alignment vertical="top" wrapText="1"/>
    </xf>
    <xf numFmtId="0" fontId="3" fillId="0" borderId="2" xfId="0" applyFont="1" applyBorder="1" applyAlignment="1">
      <alignment horizontal="left" vertical="top"/>
    </xf>
    <xf numFmtId="0" fontId="3" fillId="0" borderId="2" xfId="0" applyFont="1" applyBorder="1" applyAlignment="1">
      <alignment vertical="center"/>
    </xf>
    <xf numFmtId="0" fontId="3" fillId="7" borderId="4" xfId="0" applyFont="1" applyFill="1" applyBorder="1" applyAlignment="1">
      <alignment vertical="center"/>
    </xf>
    <xf numFmtId="0" fontId="1" fillId="7" borderId="0" xfId="0" applyFont="1" applyFill="1"/>
    <xf numFmtId="0" fontId="3" fillId="9" borderId="39" xfId="0" applyFont="1" applyFill="1" applyBorder="1" applyAlignment="1">
      <alignment horizontal="left" vertical="top" wrapText="1"/>
    </xf>
    <xf numFmtId="0" fontId="0" fillId="0" borderId="0" xfId="0" applyProtection="1">
      <protection locked="0"/>
    </xf>
    <xf numFmtId="0" fontId="6" fillId="0" borderId="0" xfId="0" applyFont="1" applyProtection="1">
      <protection locked="0"/>
    </xf>
    <xf numFmtId="0" fontId="3" fillId="2" borderId="26" xfId="0" applyFont="1" applyFill="1" applyBorder="1" applyProtection="1">
      <protection locked="0"/>
    </xf>
    <xf numFmtId="0" fontId="3" fillId="2" borderId="0" xfId="0" applyFont="1" applyFill="1" applyProtection="1">
      <protection locked="0"/>
    </xf>
    <xf numFmtId="0" fontId="3" fillId="2" borderId="3" xfId="0" applyFont="1" applyFill="1" applyBorder="1" applyProtection="1">
      <protection locked="0"/>
    </xf>
    <xf numFmtId="166" fontId="0" fillId="0" borderId="38" xfId="0" applyNumberFormat="1" applyBorder="1" applyAlignment="1">
      <alignment horizontal="left" vertical="top" wrapText="1"/>
    </xf>
    <xf numFmtId="14" fontId="0" fillId="0" borderId="38" xfId="0" applyNumberFormat="1" applyBorder="1" applyAlignment="1">
      <alignment horizontal="left" vertical="top" wrapText="1"/>
    </xf>
    <xf numFmtId="0" fontId="6" fillId="0" borderId="38" xfId="0" applyFont="1" applyBorder="1" applyAlignment="1">
      <alignment horizontal="left" vertical="top" wrapText="1"/>
    </xf>
    <xf numFmtId="0" fontId="3" fillId="7" borderId="17" xfId="0" applyFont="1" applyFill="1" applyBorder="1" applyAlignment="1">
      <alignment vertical="center"/>
    </xf>
    <xf numFmtId="0" fontId="3" fillId="7" borderId="18" xfId="0" applyFont="1" applyFill="1" applyBorder="1" applyAlignment="1">
      <alignment vertical="center"/>
    </xf>
    <xf numFmtId="0" fontId="0" fillId="7" borderId="19" xfId="0" applyFill="1" applyBorder="1"/>
    <xf numFmtId="0" fontId="0" fillId="7" borderId="14" xfId="0" applyFill="1" applyBorder="1"/>
    <xf numFmtId="0" fontId="0" fillId="7" borderId="23" xfId="0" applyFill="1" applyBorder="1"/>
    <xf numFmtId="0" fontId="3" fillId="2" borderId="26" xfId="0" applyFont="1" applyFill="1" applyBorder="1"/>
    <xf numFmtId="0" fontId="3" fillId="8" borderId="39" xfId="0" applyFont="1" applyFill="1" applyBorder="1" applyAlignment="1">
      <alignment horizontal="left" vertical="top" wrapText="1"/>
    </xf>
    <xf numFmtId="0" fontId="6" fillId="0" borderId="38" xfId="6" applyFont="1" applyFill="1" applyBorder="1" applyAlignment="1" applyProtection="1">
      <alignment horizontal="left" vertical="top" wrapText="1"/>
    </xf>
    <xf numFmtId="0" fontId="3" fillId="9" borderId="38" xfId="0" applyFont="1" applyFill="1" applyBorder="1" applyAlignment="1">
      <alignment horizontal="left" vertical="top" wrapText="1"/>
    </xf>
    <xf numFmtId="0" fontId="6" fillId="0" borderId="38" xfId="6" applyFont="1" applyFill="1" applyBorder="1" applyAlignment="1" applyProtection="1">
      <alignment wrapText="1"/>
    </xf>
    <xf numFmtId="0" fontId="3" fillId="0" borderId="38" xfId="6" applyFont="1" applyFill="1" applyBorder="1" applyAlignment="1" applyProtection="1">
      <alignment wrapText="1"/>
    </xf>
    <xf numFmtId="0" fontId="6" fillId="7" borderId="0" xfId="3" applyFill="1"/>
    <xf numFmtId="0" fontId="6" fillId="0" borderId="0" xfId="3"/>
    <xf numFmtId="0" fontId="6" fillId="0" borderId="38" xfId="0" applyFont="1" applyBorder="1" applyAlignment="1" applyProtection="1">
      <alignment vertical="top" wrapText="1"/>
      <protection locked="0"/>
    </xf>
    <xf numFmtId="0" fontId="21" fillId="0" borderId="38" xfId="0" applyFont="1" applyBorder="1" applyAlignment="1">
      <alignment horizontal="left" vertical="top" wrapText="1"/>
    </xf>
    <xf numFmtId="0" fontId="6" fillId="0" borderId="38" xfId="0" applyFont="1" applyBorder="1" applyAlignment="1">
      <alignment horizontal="left" vertical="top"/>
    </xf>
    <xf numFmtId="0" fontId="6" fillId="0" borderId="38" xfId="4" applyFont="1" applyBorder="1" applyAlignment="1">
      <alignment vertical="top" wrapText="1"/>
    </xf>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165" fontId="6" fillId="0" borderId="6" xfId="0" applyNumberFormat="1" applyFont="1" applyBorder="1" applyAlignment="1" applyProtection="1">
      <alignment horizontal="left" vertical="top" wrapText="1"/>
      <protection locked="0"/>
    </xf>
    <xf numFmtId="0" fontId="25" fillId="0" borderId="38" xfId="6" applyFont="1" applyFill="1" applyBorder="1" applyAlignment="1" applyProtection="1">
      <alignment horizontal="left" vertical="top" wrapText="1"/>
      <protection locked="0"/>
    </xf>
    <xf numFmtId="0" fontId="25" fillId="0" borderId="38" xfId="0" applyFont="1" applyBorder="1" applyAlignment="1">
      <alignment horizontal="left" vertical="top" wrapText="1"/>
    </xf>
    <xf numFmtId="0" fontId="25" fillId="0" borderId="38" xfId="6" applyFont="1" applyFill="1" applyBorder="1" applyAlignment="1" applyProtection="1">
      <alignment horizontal="left" vertical="top" wrapText="1"/>
    </xf>
    <xf numFmtId="0" fontId="25" fillId="0" borderId="38" xfId="6" applyFont="1" applyFill="1" applyBorder="1" applyAlignment="1">
      <alignment horizontal="left" vertical="top" wrapText="1"/>
    </xf>
    <xf numFmtId="0" fontId="25" fillId="0" borderId="1" xfId="5" applyFont="1" applyBorder="1" applyAlignment="1" applyProtection="1">
      <alignment horizontal="left" vertical="top" wrapText="1"/>
      <protection locked="0"/>
    </xf>
    <xf numFmtId="0" fontId="25" fillId="0" borderId="38" xfId="0" applyFont="1" applyBorder="1" applyAlignment="1" applyProtection="1">
      <alignment horizontal="left" vertical="top" wrapText="1"/>
      <protection locked="0"/>
    </xf>
    <xf numFmtId="0" fontId="25" fillId="7" borderId="38" xfId="6" applyFont="1" applyFill="1" applyBorder="1" applyAlignment="1" applyProtection="1">
      <alignment horizontal="left" vertical="top" wrapText="1"/>
    </xf>
    <xf numFmtId="0" fontId="0" fillId="0" borderId="0" xfId="0" applyAlignment="1">
      <alignment horizontal="left" vertical="top" wrapText="1"/>
    </xf>
    <xf numFmtId="0" fontId="3" fillId="5" borderId="26" xfId="0" applyFont="1" applyFill="1" applyBorder="1" applyAlignment="1">
      <alignment vertical="top" wrapText="1"/>
    </xf>
    <xf numFmtId="0" fontId="9" fillId="0" borderId="26" xfId="6" applyFont="1" applyFill="1" applyBorder="1" applyAlignment="1" applyProtection="1">
      <alignment horizontal="center" vertical="top" wrapText="1"/>
    </xf>
    <xf numFmtId="0" fontId="9" fillId="0" borderId="0" xfId="6" applyFont="1" applyFill="1" applyAlignment="1" applyProtection="1">
      <alignment horizontal="center" vertical="top" wrapText="1"/>
    </xf>
    <xf numFmtId="0" fontId="6" fillId="10" borderId="38" xfId="0" applyFont="1" applyFill="1" applyBorder="1" applyAlignment="1">
      <alignment horizontal="left" vertical="top" wrapText="1"/>
    </xf>
    <xf numFmtId="0" fontId="18" fillId="11" borderId="38" xfId="0" applyFont="1" applyFill="1" applyBorder="1" applyAlignment="1">
      <alignment wrapText="1"/>
    </xf>
    <xf numFmtId="14" fontId="0" fillId="0" borderId="0" xfId="0" applyNumberFormat="1"/>
    <xf numFmtId="0" fontId="26" fillId="7" borderId="38" xfId="0" applyFont="1" applyFill="1" applyBorder="1" applyAlignment="1">
      <alignment horizontal="left" vertical="center" wrapText="1"/>
    </xf>
    <xf numFmtId="0" fontId="26" fillId="7" borderId="38" xfId="0" applyFont="1" applyFill="1" applyBorder="1" applyAlignment="1">
      <alignment horizontal="center" wrapText="1"/>
    </xf>
    <xf numFmtId="166" fontId="6" fillId="0" borderId="38" xfId="0" applyNumberFormat="1" applyFont="1" applyBorder="1" applyAlignment="1">
      <alignment horizontal="left" vertical="top" wrapText="1"/>
    </xf>
    <xf numFmtId="0" fontId="20" fillId="0" borderId="38" xfId="6" applyFont="1" applyFill="1" applyBorder="1" applyAlignment="1" applyProtection="1">
      <alignment horizontal="left" vertical="top" wrapText="1"/>
    </xf>
    <xf numFmtId="0" fontId="6" fillId="0" borderId="38" xfId="8" applyFont="1" applyFill="1" applyBorder="1" applyAlignment="1" applyProtection="1">
      <alignment horizontal="left" vertical="top" wrapText="1"/>
    </xf>
    <xf numFmtId="10" fontId="6" fillId="0" borderId="38" xfId="8" applyNumberFormat="1" applyFont="1" applyFill="1" applyBorder="1" applyAlignment="1" applyProtection="1">
      <alignment horizontal="left" vertical="top" wrapText="1"/>
    </xf>
    <xf numFmtId="0" fontId="5" fillId="7" borderId="20" xfId="0" applyFont="1" applyFill="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cellXfs>
  <cellStyles count="9">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4 2" xfId="7" xr:uid="{00000000-0005-0000-0000-000007000000}"/>
    <cellStyle name="Normal 5" xfId="8" xr:uid="{00000000-0005-0000-0000-000008000000}"/>
  </cellStyles>
  <dxfs count="196">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1768</xdr:colOff>
      <xdr:row>2</xdr:row>
      <xdr:rowOff>2381</xdr:rowOff>
    </xdr:from>
    <xdr:to>
      <xdr:col>3</xdr:col>
      <xdr:colOff>1768</xdr:colOff>
      <xdr:row>6</xdr:row>
      <xdr:rowOff>583</xdr:rowOff>
    </xdr:to>
    <xdr:pic>
      <xdr:nvPicPr>
        <xdr:cNvPr id="1058" name="Picture 1" descr="The official logo of the IRS" title="IRS Logo">
          <a:extLst>
            <a:ext uri="{FF2B5EF4-FFF2-40B4-BE49-F238E27FC236}">
              <a16:creationId xmlns:a16="http://schemas.microsoft.com/office/drawing/2014/main" id="{DCB70149-0880-41F9-B429-98FFE39794A7}"/>
            </a:ext>
          </a:extLst>
        </xdr:cNvPr>
        <xdr:cNvPicPr>
          <a:picLocks noChangeAspect="1"/>
        </xdr:cNvPicPr>
      </xdr:nvPicPr>
      <xdr:blipFill>
        <a:blip xmlns:r="http://schemas.openxmlformats.org/officeDocument/2006/relationships" r:embed="rId1"/>
        <a:srcRect/>
        <a:stretch>
          <a:fillRect/>
        </a:stretch>
      </xdr:blipFill>
      <xdr:spPr bwMode="auto">
        <a:xfrm>
          <a:off x="7172325" y="76200"/>
          <a:ext cx="1038225" cy="1038225"/>
        </a:xfrm>
        <a:prstGeom prst="rect">
          <a:avLst/>
        </a:prstGeom>
        <a:noFill/>
        <a:ln>
          <a:noFill/>
        </a:ln>
      </xdr:spPr>
    </xdr:pic>
    <xdr:clientData/>
  </xdr:twoCellAnchor>
  <xdr:twoCellAnchor editAs="oneCell">
    <xdr:from>
      <xdr:col>3</xdr:col>
      <xdr:colOff>1587</xdr:colOff>
      <xdr:row>0</xdr:row>
      <xdr:rowOff>257969</xdr:rowOff>
    </xdr:from>
    <xdr:to>
      <xdr:col>3</xdr:col>
      <xdr:colOff>1587</xdr:colOff>
      <xdr:row>6</xdr:row>
      <xdr:rowOff>2855</xdr:rowOff>
    </xdr:to>
    <xdr:pic>
      <xdr:nvPicPr>
        <xdr:cNvPr id="3" name="Picture 2" descr="The official logo of the IRS" title="IRS Logo">
          <a:extLst>
            <a:ext uri="{FF2B5EF4-FFF2-40B4-BE49-F238E27FC236}">
              <a16:creationId xmlns:a16="http://schemas.microsoft.com/office/drawing/2014/main" id="{F1F98FB0-4EA1-4B98-82C9-7EA3267F4E97}"/>
            </a:ext>
          </a:extLst>
        </xdr:cNvPr>
        <xdr:cNvPicPr/>
      </xdr:nvPicPr>
      <xdr:blipFill>
        <a:blip xmlns:r="http://schemas.openxmlformats.org/officeDocument/2006/relationships" r:embed="rId1"/>
        <a:srcRect/>
        <a:stretch>
          <a:fillRect/>
        </a:stretch>
      </xdr:blipFill>
      <xdr:spPr bwMode="auto">
        <a:xfrm>
          <a:off x="7262813" y="35719"/>
          <a:ext cx="1186815" cy="1156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12458700</xdr:colOff>
      <xdr:row>39</xdr:row>
      <xdr:rowOff>1514475</xdr:rowOff>
    </xdr:from>
    <xdr:to>
      <xdr:col>14</xdr:col>
      <xdr:colOff>0</xdr:colOff>
      <xdr:row>57</xdr:row>
      <xdr:rowOff>0</xdr:rowOff>
    </xdr:to>
    <xdr:pic>
      <xdr:nvPicPr>
        <xdr:cNvPr id="29702" name="Picture 1">
          <a:extLst>
            <a:ext uri="{FF2B5EF4-FFF2-40B4-BE49-F238E27FC236}">
              <a16:creationId xmlns:a16="http://schemas.microsoft.com/office/drawing/2014/main" id="{D3E48975-39A5-4BDF-8676-2F84E37A1B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6496050"/>
          <a:ext cx="804862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O29" sqref="O29"/>
    </sheetView>
  </sheetViews>
  <sheetFormatPr defaultColWidth="9.26953125" defaultRowHeight="12.75" customHeight="1" x14ac:dyDescent="0.25"/>
  <cols>
    <col min="2" max="2" width="9.7265625" customWidth="1"/>
    <col min="3" max="3" width="111.26953125" customWidth="1"/>
  </cols>
  <sheetData>
    <row r="1" spans="1:3" ht="21" customHeight="1" x14ac:dyDescent="0.35">
      <c r="A1" s="53" t="s">
        <v>0</v>
      </c>
      <c r="B1" s="8"/>
      <c r="C1" s="81"/>
    </row>
    <row r="2" spans="1:3" ht="15.5" x14ac:dyDescent="0.35">
      <c r="A2" s="53" t="s">
        <v>1</v>
      </c>
      <c r="B2" s="7"/>
      <c r="C2" s="82"/>
    </row>
    <row r="3" spans="1:3" ht="21" customHeight="1" x14ac:dyDescent="0.25">
      <c r="A3" s="62" t="s">
        <v>2</v>
      </c>
      <c r="B3" s="61"/>
      <c r="C3" s="83"/>
    </row>
    <row r="4" spans="1:3" ht="12.5" x14ac:dyDescent="0.25">
      <c r="A4" s="68" t="s">
        <v>3</v>
      </c>
      <c r="B4" s="8"/>
      <c r="C4" s="81"/>
    </row>
    <row r="5" spans="1:3" ht="12.5" x14ac:dyDescent="0.25">
      <c r="A5" s="68" t="s">
        <v>2482</v>
      </c>
      <c r="B5" s="8"/>
      <c r="C5" s="81"/>
    </row>
    <row r="6" spans="1:3" ht="20.149999999999999" customHeight="1" x14ac:dyDescent="0.25">
      <c r="A6" s="69" t="s">
        <v>4</v>
      </c>
      <c r="B6" s="8"/>
      <c r="C6" s="81"/>
    </row>
    <row r="7" spans="1:3" ht="20.149999999999999" customHeight="1" x14ac:dyDescent="0.3">
      <c r="A7" s="54" t="s">
        <v>5</v>
      </c>
      <c r="B7" s="9"/>
      <c r="C7" s="84"/>
    </row>
    <row r="8" spans="1:3" ht="12.75" customHeight="1" x14ac:dyDescent="0.25">
      <c r="A8" s="51" t="s">
        <v>6</v>
      </c>
      <c r="B8" s="70"/>
      <c r="C8" s="85"/>
    </row>
    <row r="9" spans="1:3" ht="12.5" x14ac:dyDescent="0.25">
      <c r="A9" s="51" t="s">
        <v>7</v>
      </c>
      <c r="B9" s="70"/>
      <c r="C9" s="85"/>
    </row>
    <row r="10" spans="1:3" ht="12.5" x14ac:dyDescent="0.25">
      <c r="A10" s="51" t="s">
        <v>8</v>
      </c>
      <c r="B10" s="70"/>
      <c r="C10" s="85"/>
    </row>
    <row r="11" spans="1:3" ht="12.5" x14ac:dyDescent="0.25">
      <c r="A11" s="51" t="s">
        <v>9</v>
      </c>
      <c r="B11" s="70"/>
      <c r="C11" s="85"/>
    </row>
    <row r="12" spans="1:3" ht="20.149999999999999" customHeight="1" x14ac:dyDescent="0.25">
      <c r="A12" s="55" t="s">
        <v>10</v>
      </c>
      <c r="B12" s="71"/>
      <c r="C12" s="86"/>
    </row>
    <row r="13" spans="1:3" ht="12.5" x14ac:dyDescent="0.25">
      <c r="A13" s="65"/>
      <c r="B13" s="65"/>
      <c r="C13" s="87"/>
    </row>
    <row r="14" spans="1:3" ht="13" x14ac:dyDescent="0.25">
      <c r="A14" s="52" t="s">
        <v>11</v>
      </c>
      <c r="B14" s="10"/>
      <c r="C14" s="88"/>
    </row>
    <row r="15" spans="1:3" ht="13" x14ac:dyDescent="0.25">
      <c r="A15" s="158" t="s">
        <v>12</v>
      </c>
      <c r="B15" s="60"/>
      <c r="C15" s="188"/>
    </row>
    <row r="16" spans="1:3" ht="13" x14ac:dyDescent="0.25">
      <c r="A16" s="158" t="s">
        <v>13</v>
      </c>
      <c r="B16" s="60"/>
      <c r="C16" s="188"/>
    </row>
    <row r="17" spans="1:3" ht="13" x14ac:dyDescent="0.25">
      <c r="A17" s="158" t="s">
        <v>14</v>
      </c>
      <c r="B17" s="72"/>
      <c r="C17" s="188"/>
    </row>
    <row r="18" spans="1:3" ht="13" x14ac:dyDescent="0.25">
      <c r="A18" s="158" t="s">
        <v>15</v>
      </c>
      <c r="B18" s="60"/>
      <c r="C18" s="189"/>
    </row>
    <row r="19" spans="1:3" ht="13" x14ac:dyDescent="0.25">
      <c r="A19" s="158" t="s">
        <v>16</v>
      </c>
      <c r="B19" s="60"/>
      <c r="C19" s="190"/>
    </row>
    <row r="20" spans="1:3" ht="13" x14ac:dyDescent="0.25">
      <c r="A20" s="158" t="s">
        <v>17</v>
      </c>
      <c r="B20" s="60"/>
      <c r="C20" s="188"/>
    </row>
    <row r="21" spans="1:3" ht="13" x14ac:dyDescent="0.25">
      <c r="A21" s="158" t="s">
        <v>18</v>
      </c>
      <c r="B21" s="60"/>
      <c r="C21" s="188"/>
    </row>
    <row r="22" spans="1:3" ht="13" x14ac:dyDescent="0.25">
      <c r="A22" s="158" t="s">
        <v>19</v>
      </c>
      <c r="B22" s="60"/>
      <c r="C22" s="188"/>
    </row>
    <row r="23" spans="1:3" ht="13" x14ac:dyDescent="0.25">
      <c r="A23" s="158" t="s">
        <v>20</v>
      </c>
      <c r="B23" s="60"/>
      <c r="C23" s="188"/>
    </row>
    <row r="24" spans="1:3" ht="13" x14ac:dyDescent="0.25">
      <c r="A24" s="159" t="s">
        <v>21</v>
      </c>
      <c r="B24" s="160"/>
      <c r="C24" s="188"/>
    </row>
    <row r="25" spans="1:3" ht="13" x14ac:dyDescent="0.25">
      <c r="A25" s="159" t="s">
        <v>22</v>
      </c>
      <c r="B25" s="160"/>
      <c r="C25" s="188"/>
    </row>
    <row r="26" spans="1:3" ht="12.5" x14ac:dyDescent="0.25">
      <c r="C26" s="89"/>
    </row>
    <row r="27" spans="1:3" ht="13" x14ac:dyDescent="0.25">
      <c r="A27" s="52" t="s">
        <v>23</v>
      </c>
      <c r="B27" s="10"/>
      <c r="C27" s="88"/>
    </row>
    <row r="28" spans="1:3" ht="13" x14ac:dyDescent="0.25">
      <c r="A28" s="158" t="s">
        <v>24</v>
      </c>
      <c r="B28" s="58"/>
      <c r="C28" s="200"/>
    </row>
    <row r="29" spans="1:3" ht="13" x14ac:dyDescent="0.25">
      <c r="A29" s="158" t="s">
        <v>25</v>
      </c>
      <c r="B29" s="58"/>
      <c r="C29" s="191"/>
    </row>
    <row r="30" spans="1:3" ht="12.75" customHeight="1" x14ac:dyDescent="0.25">
      <c r="A30" s="158" t="s">
        <v>26</v>
      </c>
      <c r="B30" s="58"/>
      <c r="C30" s="191"/>
    </row>
    <row r="31" spans="1:3" ht="12.75" customHeight="1" x14ac:dyDescent="0.25">
      <c r="A31" s="158" t="s">
        <v>27</v>
      </c>
      <c r="B31" s="59"/>
      <c r="C31" s="191"/>
    </row>
    <row r="32" spans="1:3" ht="13" x14ac:dyDescent="0.25">
      <c r="A32" s="158" t="s">
        <v>28</v>
      </c>
      <c r="B32" s="58"/>
      <c r="C32" s="191"/>
    </row>
    <row r="33" spans="1:3" ht="12.5" x14ac:dyDescent="0.25">
      <c r="A33" s="11"/>
      <c r="B33" s="12"/>
      <c r="C33" s="13"/>
    </row>
    <row r="34" spans="1:3" ht="13" x14ac:dyDescent="0.25">
      <c r="A34" s="158" t="s">
        <v>24</v>
      </c>
      <c r="B34" s="56"/>
      <c r="C34" s="191"/>
    </row>
    <row r="35" spans="1:3" ht="13" x14ac:dyDescent="0.25">
      <c r="A35" s="158" t="s">
        <v>25</v>
      </c>
      <c r="B35" s="56"/>
      <c r="C35" s="191"/>
    </row>
    <row r="36" spans="1:3" ht="13" x14ac:dyDescent="0.25">
      <c r="A36" s="158" t="s">
        <v>26</v>
      </c>
      <c r="B36" s="56"/>
      <c r="C36" s="191"/>
    </row>
    <row r="37" spans="1:3" ht="13" x14ac:dyDescent="0.25">
      <c r="A37" s="158" t="s">
        <v>27</v>
      </c>
      <c r="B37" s="57"/>
      <c r="C37" s="192"/>
    </row>
    <row r="38" spans="1:3" ht="13" x14ac:dyDescent="0.25">
      <c r="A38" s="158" t="s">
        <v>28</v>
      </c>
      <c r="B38" s="56"/>
      <c r="C38" s="191"/>
    </row>
    <row r="40" spans="1:3" ht="12.5" x14ac:dyDescent="0.25">
      <c r="A40" s="80" t="s">
        <v>29</v>
      </c>
    </row>
    <row r="41" spans="1:3" ht="12.5" x14ac:dyDescent="0.25">
      <c r="A41" s="80" t="s">
        <v>30</v>
      </c>
    </row>
    <row r="42" spans="1:3" ht="12.5" x14ac:dyDescent="0.25">
      <c r="A42" s="80" t="s">
        <v>31</v>
      </c>
      <c r="C42" s="14"/>
    </row>
    <row r="47" spans="1:3" ht="14.5" hidden="1" x14ac:dyDescent="0.35">
      <c r="A47" s="161" t="s">
        <v>32</v>
      </c>
    </row>
    <row r="48" spans="1:3" ht="14.5" hidden="1" x14ac:dyDescent="0.35">
      <c r="A48" s="161" t="s">
        <v>33</v>
      </c>
    </row>
    <row r="49" spans="1:1" ht="14.5" hidden="1" x14ac:dyDescent="0.35">
      <c r="A49" s="161" t="s">
        <v>34</v>
      </c>
    </row>
  </sheetData>
  <phoneticPr fontId="2" type="noConversion"/>
  <dataValidations count="11">
    <dataValidation type="list" allowBlank="1" showInputMessage="1" showErrorMessage="1" prompt="Select logical network location of device" sqref="C24" xr:uid="{00000000-0002-0000-0000-000000000000}">
      <formula1>$A$47:$A$49</formula1>
    </dataValidation>
    <dataValidation allowBlank="1" showInputMessage="1" showErrorMessage="1" prompt="Insert device function" sqref="C25" xr:uid="{00000000-0002-0000-0000-000001000000}"/>
    <dataValidation allowBlank="1" showInputMessage="1" showErrorMessage="1" prompt="Insert complete agency name" sqref="C15" xr:uid="{00000000-0002-0000-0000-000002000000}"/>
    <dataValidation allowBlank="1" showInputMessage="1" showErrorMessage="1" prompt="Insert complete agency code" sqref="C16" xr:uid="{00000000-0002-0000-0000-000003000000}"/>
    <dataValidation allowBlank="1" showInputMessage="1" showErrorMessage="1" prompt="Insert city, state and address or building number" sqref="C17" xr:uid="{00000000-0002-0000-0000-000004000000}"/>
    <dataValidation allowBlank="1" showInputMessage="1" showErrorMessage="1" prompt="Insert date testing occurred" sqref="C18" xr:uid="{00000000-0002-0000-0000-000005000000}"/>
    <dataValidation allowBlank="1" showInputMessage="1" showErrorMessage="1" prompt="Insert date of closing conference" sqref="C19" xr:uid="{00000000-0002-0000-0000-000006000000}"/>
    <dataValidation allowBlank="1" showInputMessage="1" showErrorMessage="1" prompt="Insert agency code(s) for all shared agencies" sqref="C20" xr:uid="{00000000-0002-0000-0000-000007000000}"/>
    <dataValidation allowBlank="1" showInputMessage="1" showErrorMessage="1" prompt="Insert device/host name" sqref="C22" xr:uid="{00000000-0002-0000-0000-000008000000}"/>
    <dataValidation allowBlank="1" showInputMessage="1" showErrorMessage="1" prompt="Insert operating system version (major and minor release/version)" sqref="C23" xr:uid="{00000000-0002-0000-0000-000009000000}"/>
    <dataValidation allowBlank="1" showInputMessage="1" showErrorMessage="1" prompt="Insert tester name and organization" sqref="C21"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61"/>
  <sheetViews>
    <sheetView showGridLines="0" zoomScale="80" zoomScaleNormal="80" workbookViewId="0">
      <selection activeCell="A24" sqref="A24:XFD24"/>
    </sheetView>
  </sheetViews>
  <sheetFormatPr defaultColWidth="9.26953125" defaultRowHeight="12.75" customHeight="1" x14ac:dyDescent="0.25"/>
  <cols>
    <col min="1" max="1" width="19" style="127" customWidth="1"/>
    <col min="2" max="2" width="12.54296875" style="127" customWidth="1"/>
    <col min="3" max="3" width="11.7265625" style="127" customWidth="1"/>
    <col min="4" max="4" width="12.453125" style="127" customWidth="1"/>
    <col min="5" max="5" width="11.26953125" style="127" customWidth="1"/>
    <col min="6" max="6" width="13" style="127" customWidth="1"/>
    <col min="7" max="7" width="11.26953125" style="127" customWidth="1"/>
    <col min="8" max="8" width="8.7265625" style="127" hidden="1" customWidth="1"/>
    <col min="9" max="9" width="6.7265625" style="127" hidden="1" customWidth="1"/>
    <col min="10" max="13" width="9.26953125" style="127"/>
    <col min="14" max="14" width="9.26953125" style="127" customWidth="1"/>
    <col min="15" max="15" width="9.26953125" style="127"/>
    <col min="16" max="16" width="16.453125" style="127" customWidth="1"/>
    <col min="17" max="16384" width="9.26953125" style="127"/>
  </cols>
  <sheetData>
    <row r="1" spans="1:16" ht="13" x14ac:dyDescent="0.3">
      <c r="A1" s="128" t="s">
        <v>35</v>
      </c>
      <c r="B1" s="129"/>
      <c r="C1" s="129"/>
      <c r="D1" s="129"/>
      <c r="E1" s="129"/>
      <c r="F1" s="129"/>
      <c r="G1" s="129"/>
      <c r="H1" s="129"/>
      <c r="I1" s="129"/>
      <c r="J1" s="129"/>
      <c r="K1" s="129"/>
      <c r="L1" s="129"/>
      <c r="M1" s="129"/>
      <c r="N1" s="129"/>
      <c r="O1" s="129"/>
      <c r="P1" s="176"/>
    </row>
    <row r="2" spans="1:16" ht="18" customHeight="1" x14ac:dyDescent="0.25">
      <c r="A2" s="171" t="s">
        <v>36</v>
      </c>
      <c r="B2" s="172"/>
      <c r="C2" s="172"/>
      <c r="D2" s="172"/>
      <c r="E2" s="172"/>
      <c r="F2" s="172"/>
      <c r="G2" s="172"/>
      <c r="H2" s="172"/>
      <c r="I2" s="172"/>
      <c r="J2" s="172"/>
      <c r="K2" s="172"/>
      <c r="L2" s="172"/>
      <c r="M2" s="172"/>
      <c r="N2" s="172"/>
      <c r="O2" s="172"/>
      <c r="P2" s="173"/>
    </row>
    <row r="3" spans="1:16" ht="12.75" customHeight="1" x14ac:dyDescent="0.25">
      <c r="A3" s="130" t="s">
        <v>37</v>
      </c>
      <c r="B3" s="131"/>
      <c r="C3" s="131"/>
      <c r="D3" s="131"/>
      <c r="E3" s="131"/>
      <c r="F3" s="131"/>
      <c r="G3" s="131"/>
      <c r="H3" s="131"/>
      <c r="I3" s="131"/>
      <c r="J3" s="131"/>
      <c r="K3" s="131"/>
      <c r="L3" s="131"/>
      <c r="M3" s="131"/>
      <c r="N3" s="131"/>
      <c r="O3" s="131"/>
      <c r="P3" s="174"/>
    </row>
    <row r="4" spans="1:16" ht="12.5" x14ac:dyDescent="0.25">
      <c r="A4" s="130"/>
      <c r="B4" s="131"/>
      <c r="C4" s="131"/>
      <c r="D4" s="131"/>
      <c r="E4" s="131"/>
      <c r="F4" s="131"/>
      <c r="G4" s="131"/>
      <c r="H4" s="131"/>
      <c r="I4" s="131"/>
      <c r="J4" s="131"/>
      <c r="K4" s="131"/>
      <c r="L4" s="131"/>
      <c r="M4" s="131"/>
      <c r="N4" s="131"/>
      <c r="O4" s="131"/>
      <c r="P4" s="174"/>
    </row>
    <row r="5" spans="1:16" ht="12.5" x14ac:dyDescent="0.25">
      <c r="A5" s="130" t="s">
        <v>38</v>
      </c>
      <c r="B5" s="131"/>
      <c r="C5" s="131"/>
      <c r="D5" s="131"/>
      <c r="E5" s="131"/>
      <c r="F5" s="131"/>
      <c r="G5" s="131"/>
      <c r="H5" s="131"/>
      <c r="I5" s="131"/>
      <c r="J5" s="131"/>
      <c r="K5" s="131"/>
      <c r="L5" s="131"/>
      <c r="M5" s="131"/>
      <c r="N5" s="131"/>
      <c r="O5" s="131"/>
      <c r="P5" s="174"/>
    </row>
    <row r="6" spans="1:16" ht="12.5" x14ac:dyDescent="0.25">
      <c r="A6" s="130" t="s">
        <v>39</v>
      </c>
      <c r="B6" s="131"/>
      <c r="C6" s="131"/>
      <c r="D6" s="131"/>
      <c r="E6" s="131"/>
      <c r="F6" s="131"/>
      <c r="G6" s="131"/>
      <c r="H6" s="131"/>
      <c r="I6" s="131"/>
      <c r="J6" s="131"/>
      <c r="K6" s="131"/>
      <c r="L6" s="131"/>
      <c r="M6" s="131"/>
      <c r="N6" s="131"/>
      <c r="O6" s="131"/>
      <c r="P6" s="174"/>
    </row>
    <row r="7" spans="1:16" ht="12.5" x14ac:dyDescent="0.25">
      <c r="A7" s="132"/>
      <c r="B7" s="133"/>
      <c r="C7" s="133"/>
      <c r="D7" s="133"/>
      <c r="E7" s="133"/>
      <c r="F7" s="133"/>
      <c r="G7" s="133"/>
      <c r="H7" s="133"/>
      <c r="I7" s="133"/>
      <c r="J7" s="133"/>
      <c r="K7" s="133"/>
      <c r="L7" s="133"/>
      <c r="M7" s="133"/>
      <c r="N7" s="133"/>
      <c r="O7" s="133"/>
      <c r="P7" s="175"/>
    </row>
    <row r="8" spans="1:16" ht="12.75" customHeight="1" x14ac:dyDescent="0.25">
      <c r="A8" s="134"/>
      <c r="B8" s="135"/>
      <c r="C8" s="135"/>
      <c r="D8" s="135"/>
      <c r="E8" s="135"/>
      <c r="F8" s="135"/>
      <c r="G8" s="135"/>
      <c r="H8" s="135"/>
      <c r="I8" s="135"/>
      <c r="J8" s="135"/>
      <c r="K8" s="135"/>
      <c r="L8" s="135"/>
      <c r="M8" s="135"/>
      <c r="N8" s="135"/>
      <c r="O8" s="135"/>
      <c r="P8" s="173"/>
    </row>
    <row r="9" spans="1:16" ht="12.75" customHeight="1" x14ac:dyDescent="0.3">
      <c r="A9" s="98"/>
      <c r="B9" s="99" t="s">
        <v>40</v>
      </c>
      <c r="C9" s="100"/>
      <c r="D9" s="100"/>
      <c r="E9" s="100"/>
      <c r="F9" s="100"/>
      <c r="G9" s="101"/>
      <c r="P9" s="174"/>
    </row>
    <row r="10" spans="1:16" ht="12.75" customHeight="1" x14ac:dyDescent="0.3">
      <c r="A10" s="98"/>
      <c r="B10" s="102" t="s">
        <v>41</v>
      </c>
      <c r="C10" s="103"/>
      <c r="D10" s="104"/>
      <c r="E10" s="104"/>
      <c r="F10" s="104"/>
      <c r="G10" s="105"/>
      <c r="K10" s="106" t="s">
        <v>42</v>
      </c>
      <c r="L10" s="107"/>
      <c r="M10" s="107"/>
      <c r="N10" s="107"/>
      <c r="O10" s="108"/>
      <c r="P10" s="174"/>
    </row>
    <row r="11" spans="1:16" ht="36" customHeight="1" x14ac:dyDescent="0.25">
      <c r="A11" s="213" t="s">
        <v>43</v>
      </c>
      <c r="B11" s="110" t="s">
        <v>44</v>
      </c>
      <c r="C11" s="111" t="s">
        <v>45</v>
      </c>
      <c r="D11" s="111" t="s">
        <v>46</v>
      </c>
      <c r="E11" s="111" t="s">
        <v>47</v>
      </c>
      <c r="F11" s="111" t="s">
        <v>48</v>
      </c>
      <c r="G11" s="112" t="s">
        <v>49</v>
      </c>
      <c r="K11" s="113" t="s">
        <v>50</v>
      </c>
      <c r="L11" s="6"/>
      <c r="M11" s="114" t="s">
        <v>51</v>
      </c>
      <c r="N11" s="114" t="s">
        <v>52</v>
      </c>
      <c r="O11" s="115" t="s">
        <v>53</v>
      </c>
      <c r="P11" s="174"/>
    </row>
    <row r="12" spans="1:16" ht="13" x14ac:dyDescent="0.3">
      <c r="A12" s="213"/>
      <c r="B12" s="136">
        <f>COUNTIF('ESXI6.5 Test Cases'!J3:J65,"Pass")</f>
        <v>0</v>
      </c>
      <c r="C12" s="136">
        <f>COUNTIF('ESXI6.5 Test Cases'!J3:J65,"Fail")</f>
        <v>0</v>
      </c>
      <c r="D12" s="136">
        <f>COUNTIF('ESXI6.5 Test Cases'!J3:J65,"Info")</f>
        <v>0</v>
      </c>
      <c r="E12" s="136">
        <f>COUNTIF('ESXI6.5 Test Cases'!J3:J65,"N/A")</f>
        <v>0</v>
      </c>
      <c r="F12" s="136">
        <f>B12+C12</f>
        <v>0</v>
      </c>
      <c r="G12" s="137">
        <f>D24/100</f>
        <v>0</v>
      </c>
      <c r="K12" s="138" t="s">
        <v>54</v>
      </c>
      <c r="L12" s="139"/>
      <c r="M12" s="117">
        <f>COUNTA('ESXI6.5 Test Cases'!J3:J65)</f>
        <v>0</v>
      </c>
      <c r="N12" s="117">
        <f>O12-M12</f>
        <v>63</v>
      </c>
      <c r="O12" s="118">
        <f>COUNTA('ESXI6.5 Test Cases'!A3:A65)</f>
        <v>63</v>
      </c>
      <c r="P12" s="174"/>
    </row>
    <row r="13" spans="1:16" ht="12.5" x14ac:dyDescent="0.25">
      <c r="A13" s="213"/>
      <c r="P13" s="174"/>
    </row>
    <row r="14" spans="1:16" ht="12.75" customHeight="1" x14ac:dyDescent="0.3">
      <c r="A14" s="116"/>
      <c r="B14" s="102" t="s">
        <v>55</v>
      </c>
      <c r="C14" s="104"/>
      <c r="D14" s="104"/>
      <c r="E14" s="104"/>
      <c r="F14" s="104"/>
      <c r="G14" s="119"/>
      <c r="O14" s="140"/>
      <c r="P14" s="174"/>
    </row>
    <row r="15" spans="1:16" ht="12.75" customHeight="1" x14ac:dyDescent="0.25">
      <c r="A15" s="116"/>
      <c r="B15" s="120" t="s">
        <v>56</v>
      </c>
      <c r="C15" s="120" t="s">
        <v>57</v>
      </c>
      <c r="D15" s="120" t="s">
        <v>58</v>
      </c>
      <c r="E15" s="120" t="s">
        <v>59</v>
      </c>
      <c r="F15" s="120" t="s">
        <v>47</v>
      </c>
      <c r="G15" s="120" t="s">
        <v>60</v>
      </c>
      <c r="H15" s="121" t="s">
        <v>61</v>
      </c>
      <c r="I15" s="121" t="s">
        <v>62</v>
      </c>
      <c r="O15" s="141"/>
      <c r="P15" s="174"/>
    </row>
    <row r="16" spans="1:16" ht="12.75" customHeight="1" x14ac:dyDescent="0.35">
      <c r="A16" s="109"/>
      <c r="B16" s="122">
        <v>8</v>
      </c>
      <c r="C16" s="122">
        <f>COUNTIF('ESXI6.5 Test Cases'!$AA:$AA,$B16)</f>
        <v>0</v>
      </c>
      <c r="D16" s="122">
        <f>COUNTIFS('ESXI6.5 Test Cases'!$AA:$AA,$B16,'ESXI6.5 Test Cases'!$J:$J,D$15)</f>
        <v>0</v>
      </c>
      <c r="E16" s="122">
        <f>COUNTIFS('ESXI6.5 Test Cases'!$AA:$AA,$B16,'ESXI6.5 Test Cases'!$J:$J,E$15)</f>
        <v>0</v>
      </c>
      <c r="F16" s="122">
        <f>COUNTIFS('ESXI6.5 Test Cases'!$AA:$AA,$B16,'ESXI6.5 Test Cases'!$J:$J,F$15)</f>
        <v>0</v>
      </c>
      <c r="G16" s="142">
        <v>1500</v>
      </c>
      <c r="H16" s="127">
        <f>(C16-F16)*(G16)</f>
        <v>0</v>
      </c>
      <c r="I16" s="127">
        <f t="shared" ref="I16:I23" si="0">D16*G16</f>
        <v>0</v>
      </c>
      <c r="J16" s="145">
        <f>D12+N12</f>
        <v>63</v>
      </c>
      <c r="K16" s="146" t="str">
        <f>"WARNING: THERE IS AT LEAST ONE TEST CASE"</f>
        <v>WARNING: THERE IS AT LEAST ONE TEST CASE</v>
      </c>
      <c r="O16" s="141"/>
      <c r="P16" s="174"/>
    </row>
    <row r="17" spans="1:16" ht="12.75" customHeight="1" x14ac:dyDescent="0.3">
      <c r="A17" s="109"/>
      <c r="B17" s="122">
        <v>7</v>
      </c>
      <c r="C17" s="122">
        <f>COUNTIF('ESXI6.5 Test Cases'!$AA:$AA,$B17)</f>
        <v>1</v>
      </c>
      <c r="D17" s="122">
        <f>COUNTIFS('ESXI6.5 Test Cases'!$AA:$AA,$B17,'ESXI6.5 Test Cases'!$J:$J,D$15)</f>
        <v>0</v>
      </c>
      <c r="E17" s="122">
        <f>COUNTIFS('ESXI6.5 Test Cases'!$AA:$AA,$B17,'ESXI6.5 Test Cases'!$J:$J,E$15)</f>
        <v>0</v>
      </c>
      <c r="F17" s="122">
        <f>COUNTIFS('ESXI6.5 Test Cases'!$AA:$AA,$B17,'ESXI6.5 Test Cases'!$J:$J,F$15)</f>
        <v>0</v>
      </c>
      <c r="G17" s="142">
        <v>750</v>
      </c>
      <c r="H17" s="127">
        <f t="shared" ref="H17:H23" si="1">(C17-F17)*(G17)</f>
        <v>750</v>
      </c>
      <c r="I17" s="127">
        <f t="shared" si="0"/>
        <v>0</v>
      </c>
      <c r="K17" s="146" t="str">
        <f>"WITH AN 'INFO' OR BLANK STATUS (SEE ABOVE)"</f>
        <v>WITH AN 'INFO' OR BLANK STATUS (SEE ABOVE)</v>
      </c>
      <c r="O17" s="141"/>
      <c r="P17" s="174"/>
    </row>
    <row r="18" spans="1:16" ht="12.75" customHeight="1" x14ac:dyDescent="0.25">
      <c r="A18" s="109"/>
      <c r="B18" s="122">
        <v>6</v>
      </c>
      <c r="C18" s="122">
        <f>COUNTIF('ESXI6.5 Test Cases'!$AA:$AA,$B18)</f>
        <v>4</v>
      </c>
      <c r="D18" s="122">
        <f>COUNTIFS('ESXI6.5 Test Cases'!$AA:$AA,$B18,'ESXI6.5 Test Cases'!$J:$J,D$15)</f>
        <v>0</v>
      </c>
      <c r="E18" s="122">
        <f>COUNTIFS('ESXI6.5 Test Cases'!$AA:$AA,$B18,'ESXI6.5 Test Cases'!$J:$J,E$15)</f>
        <v>0</v>
      </c>
      <c r="F18" s="122">
        <f>COUNTIFS('ESXI6.5 Test Cases'!$AA:$AA,$B18,'ESXI6.5 Test Cases'!$J:$J,F$15)</f>
        <v>0</v>
      </c>
      <c r="G18" s="142">
        <v>100</v>
      </c>
      <c r="H18" s="127">
        <f t="shared" si="1"/>
        <v>400</v>
      </c>
      <c r="I18" s="127">
        <f t="shared" si="0"/>
        <v>0</v>
      </c>
      <c r="O18" s="141"/>
      <c r="P18" s="174"/>
    </row>
    <row r="19" spans="1:16" ht="12.75" customHeight="1" x14ac:dyDescent="0.35">
      <c r="A19" s="109"/>
      <c r="B19" s="122">
        <v>5</v>
      </c>
      <c r="C19" s="122">
        <f>COUNTIF('ESXI6.5 Test Cases'!$AA:$AA,$B19)</f>
        <v>27</v>
      </c>
      <c r="D19" s="122">
        <f>COUNTIFS('ESXI6.5 Test Cases'!$AA:$AA,$B19,'ESXI6.5 Test Cases'!$J:$J,D$15)</f>
        <v>0</v>
      </c>
      <c r="E19" s="122">
        <f>COUNTIFS('ESXI6.5 Test Cases'!$AA:$AA,$B19,'ESXI6.5 Test Cases'!$J:$J,E$15)</f>
        <v>0</v>
      </c>
      <c r="F19" s="122">
        <f>COUNTIFS('ESXI6.5 Test Cases'!$AA:$AA,$B19,'ESXI6.5 Test Cases'!$J:$J,F$15)</f>
        <v>0</v>
      </c>
      <c r="G19" s="142">
        <v>50</v>
      </c>
      <c r="H19" s="127">
        <f t="shared" si="1"/>
        <v>1350</v>
      </c>
      <c r="I19" s="127">
        <f t="shared" si="0"/>
        <v>0</v>
      </c>
      <c r="J19" s="145">
        <f>SUMPRODUCT(--ISERROR('ESXI6.5 Test Cases'!AA:AA))</f>
        <v>6</v>
      </c>
      <c r="K19" s="146" t="str">
        <f>"WARNING: THERE IS AT LEAST ONE TEST CASE"</f>
        <v>WARNING: THERE IS AT LEAST ONE TEST CASE</v>
      </c>
      <c r="O19" s="141"/>
      <c r="P19" s="174"/>
    </row>
    <row r="20" spans="1:16" ht="12.75" customHeight="1" x14ac:dyDescent="0.3">
      <c r="A20" s="109"/>
      <c r="B20" s="122">
        <v>4</v>
      </c>
      <c r="C20" s="122">
        <f>COUNTIF('ESXI6.5 Test Cases'!$AA:$AA,$B20)</f>
        <v>20</v>
      </c>
      <c r="D20" s="122">
        <f>COUNTIFS('ESXI6.5 Test Cases'!$AA:$AA,$B20,'ESXI6.5 Test Cases'!$J:$J,D$15)</f>
        <v>0</v>
      </c>
      <c r="E20" s="122">
        <f>COUNTIFS('ESXI6.5 Test Cases'!$AA:$AA,$B20,'ESXI6.5 Test Cases'!$J:$J,E$15)</f>
        <v>0</v>
      </c>
      <c r="F20" s="122">
        <f>COUNTIFS('ESXI6.5 Test Cases'!$AA:$AA,$B20,'ESXI6.5 Test Cases'!$J:$J,F$15)</f>
        <v>0</v>
      </c>
      <c r="G20" s="142">
        <v>10</v>
      </c>
      <c r="H20" s="127">
        <f t="shared" si="1"/>
        <v>200</v>
      </c>
      <c r="I20" s="127">
        <f t="shared" si="0"/>
        <v>0</v>
      </c>
      <c r="K20" s="146" t="str">
        <f>"WITH MULTIPLE OR INVALID ISSUE CODES (SEE TEST CASES TAB)"</f>
        <v>WITH MULTIPLE OR INVALID ISSUE CODES (SEE TEST CASES TAB)</v>
      </c>
      <c r="O20" s="141"/>
      <c r="P20" s="174"/>
    </row>
    <row r="21" spans="1:16" ht="12.75" customHeight="1" x14ac:dyDescent="0.25">
      <c r="A21" s="109"/>
      <c r="B21" s="122">
        <v>3</v>
      </c>
      <c r="C21" s="122">
        <f>COUNTIF('ESXI6.5 Test Cases'!$AA:$AA,$B21)</f>
        <v>1</v>
      </c>
      <c r="D21" s="122">
        <f>COUNTIFS('ESXI6.5 Test Cases'!$AA:$AA,$B21,'ESXI6.5 Test Cases'!$J:$J,D$15)</f>
        <v>0</v>
      </c>
      <c r="E21" s="122">
        <f>COUNTIFS('ESXI6.5 Test Cases'!$AA:$AA,$B21,'ESXI6.5 Test Cases'!$J:$J,E$15)</f>
        <v>0</v>
      </c>
      <c r="F21" s="122">
        <f>COUNTIFS('ESXI6.5 Test Cases'!$AA:$AA,$B21,'ESXI6.5 Test Cases'!$J:$J,F$15)</f>
        <v>0</v>
      </c>
      <c r="G21" s="142">
        <v>5</v>
      </c>
      <c r="H21" s="127">
        <f t="shared" si="1"/>
        <v>5</v>
      </c>
      <c r="I21" s="127">
        <f t="shared" si="0"/>
        <v>0</v>
      </c>
      <c r="P21" s="174"/>
    </row>
    <row r="22" spans="1:16" ht="12.75" customHeight="1" x14ac:dyDescent="0.25">
      <c r="A22" s="109"/>
      <c r="B22" s="122">
        <v>2</v>
      </c>
      <c r="C22" s="122">
        <f>COUNTIF('ESXI6.5 Test Cases'!$AA:$AA,$B22)</f>
        <v>4</v>
      </c>
      <c r="D22" s="122">
        <f>COUNTIFS('ESXI6.5 Test Cases'!$AA:$AA,$B22,'ESXI6.5 Test Cases'!$J:$J,D$15)</f>
        <v>0</v>
      </c>
      <c r="E22" s="122">
        <f>COUNTIFS('ESXI6.5 Test Cases'!$AA:$AA,$B22,'ESXI6.5 Test Cases'!$J:$J,E$15)</f>
        <v>0</v>
      </c>
      <c r="F22" s="122">
        <f>COUNTIFS('ESXI6.5 Test Cases'!$AA:$AA,$B22,'ESXI6.5 Test Cases'!$J:$J,F$15)</f>
        <v>0</v>
      </c>
      <c r="G22" s="142">
        <v>2</v>
      </c>
      <c r="H22" s="127">
        <f t="shared" si="1"/>
        <v>8</v>
      </c>
      <c r="I22" s="127">
        <f t="shared" si="0"/>
        <v>0</v>
      </c>
      <c r="P22" s="174"/>
    </row>
    <row r="23" spans="1:16" ht="12.75" customHeight="1" x14ac:dyDescent="0.25">
      <c r="A23" s="109"/>
      <c r="B23" s="122">
        <v>1</v>
      </c>
      <c r="C23" s="122">
        <f>COUNTIF('ESXI6.5 Test Cases'!$AA:$AA,$B23)</f>
        <v>0</v>
      </c>
      <c r="D23" s="122">
        <f>COUNTIFS('ESXI6.5 Test Cases'!$AA:$AA,$B23,'ESXI6.5 Test Cases'!$J:$J,D$15)</f>
        <v>0</v>
      </c>
      <c r="E23" s="122">
        <f>COUNTIFS('ESXI6.5 Test Cases'!$AA:$AA,$B23,'ESXI6.5 Test Cases'!$J:$J,E$15)</f>
        <v>0</v>
      </c>
      <c r="F23" s="122">
        <f>COUNTIFS('ESXI6.5 Test Cases'!$AA:$AA,$B23,'ESXI6.5 Test Cases'!$J:$J,F$15)</f>
        <v>0</v>
      </c>
      <c r="G23" s="142">
        <v>1</v>
      </c>
      <c r="H23" s="127">
        <f t="shared" si="1"/>
        <v>0</v>
      </c>
      <c r="I23" s="127">
        <f t="shared" si="0"/>
        <v>0</v>
      </c>
      <c r="P23" s="174"/>
    </row>
    <row r="24" spans="1:16" ht="12" hidden="1" customHeight="1" x14ac:dyDescent="0.3">
      <c r="A24" s="109"/>
      <c r="B24" s="123" t="s">
        <v>63</v>
      </c>
      <c r="C24" s="124"/>
      <c r="D24" s="125">
        <f>SUM(I16:I23)/SUM(H16:H23)*100</f>
        <v>0</v>
      </c>
      <c r="J24" s="140"/>
      <c r="K24" s="140"/>
      <c r="L24" s="140"/>
      <c r="M24" s="140"/>
      <c r="N24" s="140"/>
      <c r="P24" s="174"/>
    </row>
    <row r="25" spans="1:16" ht="12.75" customHeight="1" x14ac:dyDescent="0.25">
      <c r="A25" s="143"/>
      <c r="B25" s="144"/>
      <c r="C25" s="144"/>
      <c r="D25" s="144"/>
      <c r="E25" s="144"/>
      <c r="F25" s="144"/>
      <c r="G25" s="144"/>
      <c r="H25" s="144"/>
      <c r="I25" s="144"/>
      <c r="J25" s="144"/>
      <c r="K25" s="144"/>
      <c r="L25" s="144"/>
      <c r="M25" s="144"/>
      <c r="N25" s="144"/>
      <c r="O25" s="144"/>
      <c r="P25" s="175"/>
    </row>
    <row r="26" spans="1:16" ht="12.75" customHeight="1" x14ac:dyDescent="0.25">
      <c r="A26" s="134"/>
      <c r="B26" s="135"/>
      <c r="C26" s="135"/>
      <c r="D26" s="135"/>
      <c r="E26" s="135"/>
      <c r="F26" s="135"/>
      <c r="G26" s="135"/>
      <c r="H26" s="135"/>
      <c r="I26" s="135"/>
      <c r="J26" s="135"/>
      <c r="K26" s="135"/>
      <c r="L26" s="135"/>
      <c r="M26" s="135"/>
      <c r="N26" s="135"/>
      <c r="O26" s="135"/>
      <c r="P26" s="173"/>
    </row>
    <row r="27" spans="1:16" ht="12.75" customHeight="1" x14ac:dyDescent="0.3">
      <c r="A27" s="98"/>
      <c r="B27" s="99" t="s">
        <v>64</v>
      </c>
      <c r="C27" s="100"/>
      <c r="D27" s="100"/>
      <c r="E27" s="100"/>
      <c r="F27" s="100"/>
      <c r="G27" s="101"/>
      <c r="P27" s="174"/>
    </row>
    <row r="28" spans="1:16" ht="12.75" customHeight="1" x14ac:dyDescent="0.3">
      <c r="A28" s="98"/>
      <c r="B28" s="102" t="s">
        <v>41</v>
      </c>
      <c r="C28" s="103"/>
      <c r="D28" s="104"/>
      <c r="E28" s="104"/>
      <c r="F28" s="104"/>
      <c r="G28" s="105"/>
      <c r="K28" s="106" t="s">
        <v>42</v>
      </c>
      <c r="L28" s="107"/>
      <c r="M28" s="107"/>
      <c r="N28" s="107"/>
      <c r="O28" s="108"/>
      <c r="P28" s="174"/>
    </row>
    <row r="29" spans="1:16" ht="36" x14ac:dyDescent="0.25">
      <c r="A29" s="213" t="s">
        <v>65</v>
      </c>
      <c r="B29" s="110" t="s">
        <v>44</v>
      </c>
      <c r="C29" s="111" t="s">
        <v>45</v>
      </c>
      <c r="D29" s="111" t="s">
        <v>46</v>
      </c>
      <c r="E29" s="111" t="s">
        <v>47</v>
      </c>
      <c r="F29" s="111" t="s">
        <v>48</v>
      </c>
      <c r="G29" s="112" t="s">
        <v>49</v>
      </c>
      <c r="K29" s="113" t="s">
        <v>50</v>
      </c>
      <c r="L29" s="6"/>
      <c r="M29" s="114" t="s">
        <v>51</v>
      </c>
      <c r="N29" s="114" t="s">
        <v>52</v>
      </c>
      <c r="O29" s="115" t="s">
        <v>53</v>
      </c>
      <c r="P29" s="174"/>
    </row>
    <row r="30" spans="1:16" ht="12.75" customHeight="1" x14ac:dyDescent="0.3">
      <c r="A30" s="213"/>
      <c r="B30" s="136">
        <f>COUNTIF('ESXI6.7 Test Cases'!$J:$J,"Pass")</f>
        <v>0</v>
      </c>
      <c r="C30" s="136">
        <f>COUNTIF('ESXI6.7 Test Cases'!$J:$J,"Fail")</f>
        <v>0</v>
      </c>
      <c r="D30" s="136">
        <f>COUNTIF('ESXI6.7 Test Cases'!$J:$J,"Info")</f>
        <v>0</v>
      </c>
      <c r="E30" s="136">
        <f>COUNTIF('ESXI6.7 Test Cases'!$J:$J,"N/A")</f>
        <v>0</v>
      </c>
      <c r="F30" s="136">
        <f>B30+C30</f>
        <v>0</v>
      </c>
      <c r="G30" s="137">
        <f>D42/100</f>
        <v>0</v>
      </c>
      <c r="K30" s="138" t="s">
        <v>54</v>
      </c>
      <c r="L30" s="139"/>
      <c r="M30" s="117">
        <f>COUNTA('ESXI6.7 Test Cases'!J3:J71)</f>
        <v>0</v>
      </c>
      <c r="N30" s="117">
        <f>O30-M30</f>
        <v>69</v>
      </c>
      <c r="O30" s="118">
        <f>COUNTA('ESXI6.7 Test Cases'!A3:A71)</f>
        <v>69</v>
      </c>
      <c r="P30" s="174"/>
    </row>
    <row r="31" spans="1:16" ht="12.75" customHeight="1" x14ac:dyDescent="0.25">
      <c r="A31" s="213"/>
      <c r="P31" s="174"/>
    </row>
    <row r="32" spans="1:16" ht="12.75" customHeight="1" x14ac:dyDescent="0.3">
      <c r="A32" s="116"/>
      <c r="B32" s="102" t="s">
        <v>55</v>
      </c>
      <c r="C32" s="104"/>
      <c r="D32" s="104"/>
      <c r="E32" s="104"/>
      <c r="F32" s="104"/>
      <c r="G32" s="119"/>
      <c r="O32" s="140"/>
      <c r="P32" s="174"/>
    </row>
    <row r="33" spans="1:16" ht="12.75" customHeight="1" x14ac:dyDescent="0.25">
      <c r="A33" s="116"/>
      <c r="B33" s="120" t="s">
        <v>56</v>
      </c>
      <c r="C33" s="120" t="s">
        <v>57</v>
      </c>
      <c r="D33" s="120" t="s">
        <v>58</v>
      </c>
      <c r="E33" s="120" t="s">
        <v>59</v>
      </c>
      <c r="F33" s="120" t="s">
        <v>47</v>
      </c>
      <c r="G33" s="120" t="s">
        <v>60</v>
      </c>
      <c r="H33" s="121" t="s">
        <v>61</v>
      </c>
      <c r="I33" s="121" t="s">
        <v>62</v>
      </c>
      <c r="O33" s="141"/>
      <c r="P33" s="174"/>
    </row>
    <row r="34" spans="1:16" ht="12.75" customHeight="1" x14ac:dyDescent="0.35">
      <c r="A34" s="109"/>
      <c r="B34" s="122">
        <v>8</v>
      </c>
      <c r="C34" s="122">
        <f>COUNTIF('ESXI6.7 Test Cases'!$AA:$AA,$B34)</f>
        <v>0</v>
      </c>
      <c r="D34" s="122">
        <f>COUNTIFS('ESXI6.7 Test Cases'!$AA:$AA,$B34,'ESXI6.7 Test Cases'!$J:$J,D$33)</f>
        <v>0</v>
      </c>
      <c r="E34" s="122">
        <f>COUNTIFS('ESXI6.7 Test Cases'!$AA:$AA,$B34,'ESXI6.7 Test Cases'!$J:$J,E$33)</f>
        <v>0</v>
      </c>
      <c r="F34" s="122">
        <f>COUNTIFS('ESXI6.7 Test Cases'!$AA:$AA,$B34,'ESXI6.7 Test Cases'!$J:$J,F$33)</f>
        <v>0</v>
      </c>
      <c r="G34" s="142">
        <v>1500</v>
      </c>
      <c r="H34" s="127">
        <f>(C34-F34)*(G34)</f>
        <v>0</v>
      </c>
      <c r="I34" s="127">
        <f t="shared" ref="I34:I41" si="2">D34*G34</f>
        <v>0</v>
      </c>
      <c r="J34" s="145">
        <f>D30+N30</f>
        <v>69</v>
      </c>
      <c r="K34" s="146" t="str">
        <f>"WARNING: THERE IS AT LEAST ONE TEST CASE"</f>
        <v>WARNING: THERE IS AT LEAST ONE TEST CASE</v>
      </c>
      <c r="O34" s="141"/>
      <c r="P34" s="174"/>
    </row>
    <row r="35" spans="1:16" ht="12.75" customHeight="1" x14ac:dyDescent="0.3">
      <c r="A35" s="109"/>
      <c r="B35" s="122">
        <v>7</v>
      </c>
      <c r="C35" s="122">
        <f>COUNTIF('ESXI6.7 Test Cases'!$AA:$AA,$B35)</f>
        <v>1</v>
      </c>
      <c r="D35" s="122">
        <f>COUNTIFS('ESXI6.7 Test Cases'!$AA:$AA,$B35,'ESXI6.7 Test Cases'!$J:$J,D$33)</f>
        <v>0</v>
      </c>
      <c r="E35" s="122">
        <f>COUNTIFS('ESXI6.7 Test Cases'!$AA:$AA,$B35,'ESXI6.7 Test Cases'!$J:$J,E$33)</f>
        <v>0</v>
      </c>
      <c r="F35" s="122">
        <f>COUNTIFS('ESXI6.7 Test Cases'!$AA:$AA,$B35,'ESXI6.7 Test Cases'!$J:$J,F$33)</f>
        <v>0</v>
      </c>
      <c r="G35" s="142">
        <v>750</v>
      </c>
      <c r="H35" s="127">
        <f t="shared" ref="H35:H41" si="3">(C35-F35)*(G35)</f>
        <v>750</v>
      </c>
      <c r="I35" s="127">
        <f t="shared" si="2"/>
        <v>0</v>
      </c>
      <c r="K35" s="146" t="str">
        <f>"WITH AN 'INFO' OR BLANK STATUS (SEE ABOVE)"</f>
        <v>WITH AN 'INFO' OR BLANK STATUS (SEE ABOVE)</v>
      </c>
      <c r="O35" s="141"/>
      <c r="P35" s="174"/>
    </row>
    <row r="36" spans="1:16" ht="12.75" customHeight="1" x14ac:dyDescent="0.25">
      <c r="A36" s="109"/>
      <c r="B36" s="122">
        <v>6</v>
      </c>
      <c r="C36" s="122">
        <f>COUNTIF('ESXI6.7 Test Cases'!$AA:$AA,$B36)</f>
        <v>4</v>
      </c>
      <c r="D36" s="122">
        <f>COUNTIFS('ESXI6.7 Test Cases'!$AA:$AA,$B36,'ESXI6.7 Test Cases'!$J:$J,D$33)</f>
        <v>0</v>
      </c>
      <c r="E36" s="122">
        <f>COUNTIFS('ESXI6.7 Test Cases'!$AA:$AA,$B36,'ESXI6.7 Test Cases'!$J:$J,E$33)</f>
        <v>0</v>
      </c>
      <c r="F36" s="122">
        <f>COUNTIFS('ESXI6.7 Test Cases'!$AA:$AA,$B36,'ESXI6.7 Test Cases'!$J:$J,F$33)</f>
        <v>0</v>
      </c>
      <c r="G36" s="142">
        <v>100</v>
      </c>
      <c r="H36" s="127">
        <f t="shared" si="3"/>
        <v>400</v>
      </c>
      <c r="I36" s="127">
        <f t="shared" si="2"/>
        <v>0</v>
      </c>
      <c r="O36" s="141"/>
      <c r="P36" s="174"/>
    </row>
    <row r="37" spans="1:16" ht="12.75" customHeight="1" x14ac:dyDescent="0.35">
      <c r="A37" s="109"/>
      <c r="B37" s="122">
        <v>5</v>
      </c>
      <c r="C37" s="122">
        <f>COUNTIF('ESXI6.7 Test Cases'!$AA:$AA,$B37)</f>
        <v>30</v>
      </c>
      <c r="D37" s="122">
        <f>COUNTIFS('ESXI6.7 Test Cases'!$AA:$AA,$B37,'ESXI6.7 Test Cases'!$J:$J,D$33)</f>
        <v>0</v>
      </c>
      <c r="E37" s="122">
        <f>COUNTIFS('ESXI6.7 Test Cases'!$AA:$AA,$B37,'ESXI6.7 Test Cases'!$J:$J,E$33)</f>
        <v>0</v>
      </c>
      <c r="F37" s="122">
        <f>COUNTIFS('ESXI6.7 Test Cases'!$AA:$AA,$B37,'ESXI6.7 Test Cases'!$J:$J,F$33)</f>
        <v>0</v>
      </c>
      <c r="G37" s="142">
        <v>50</v>
      </c>
      <c r="H37" s="127">
        <f t="shared" si="3"/>
        <v>1500</v>
      </c>
      <c r="I37" s="127">
        <f t="shared" si="2"/>
        <v>0</v>
      </c>
      <c r="J37" s="145">
        <f>SUMPRODUCT(--ISERROR('ESXI6.5 Test Cases'!AA:AA))</f>
        <v>6</v>
      </c>
      <c r="K37" s="146" t="str">
        <f>"WARNING: THERE IS AT LEAST ONE TEST CASE"</f>
        <v>WARNING: THERE IS AT LEAST ONE TEST CASE</v>
      </c>
      <c r="O37" s="141"/>
      <c r="P37" s="174"/>
    </row>
    <row r="38" spans="1:16" ht="12.75" customHeight="1" x14ac:dyDescent="0.3">
      <c r="A38" s="109"/>
      <c r="B38" s="122">
        <v>4</v>
      </c>
      <c r="C38" s="122">
        <f>COUNTIF('ESXI6.7 Test Cases'!$AA:$AA,$B38)</f>
        <v>23</v>
      </c>
      <c r="D38" s="122">
        <f>COUNTIFS('ESXI6.7 Test Cases'!$AA:$AA,$B38,'ESXI6.7 Test Cases'!$J:$J,D$33)</f>
        <v>0</v>
      </c>
      <c r="E38" s="122">
        <f>COUNTIFS('ESXI6.7 Test Cases'!$AA:$AA,$B38,'ESXI6.7 Test Cases'!$J:$J,E$33)</f>
        <v>0</v>
      </c>
      <c r="F38" s="122">
        <f>COUNTIFS('ESXI6.7 Test Cases'!$AA:$AA,$B38,'ESXI6.7 Test Cases'!$J:$J,F$33)</f>
        <v>0</v>
      </c>
      <c r="G38" s="142">
        <v>10</v>
      </c>
      <c r="H38" s="127">
        <f t="shared" si="3"/>
        <v>230</v>
      </c>
      <c r="I38" s="127">
        <f t="shared" si="2"/>
        <v>0</v>
      </c>
      <c r="K38" s="146" t="str">
        <f>"WITH MULTIPLE OR INVALID ISSUE CODES (SEE TEST CASES TAB)"</f>
        <v>WITH MULTIPLE OR INVALID ISSUE CODES (SEE TEST CASES TAB)</v>
      </c>
      <c r="O38" s="141"/>
      <c r="P38" s="174"/>
    </row>
    <row r="39" spans="1:16" ht="12.75" customHeight="1" x14ac:dyDescent="0.25">
      <c r="A39" s="109"/>
      <c r="B39" s="122">
        <v>3</v>
      </c>
      <c r="C39" s="122">
        <f>COUNTIF('ESXI6.7 Test Cases'!$AA:$AA,$B39)</f>
        <v>1</v>
      </c>
      <c r="D39" s="122">
        <f>COUNTIFS('ESXI6.7 Test Cases'!$AA:$AA,$B39,'ESXI6.7 Test Cases'!$J:$J,D$33)</f>
        <v>0</v>
      </c>
      <c r="E39" s="122">
        <f>COUNTIFS('ESXI6.7 Test Cases'!$AA:$AA,$B39,'ESXI6.7 Test Cases'!$J:$J,E$33)</f>
        <v>0</v>
      </c>
      <c r="F39" s="122">
        <f>COUNTIFS('ESXI6.7 Test Cases'!$AA:$AA,$B39,'ESXI6.7 Test Cases'!$J:$J,F$33)</f>
        <v>0</v>
      </c>
      <c r="G39" s="142">
        <v>5</v>
      </c>
      <c r="H39" s="127">
        <f t="shared" si="3"/>
        <v>5</v>
      </c>
      <c r="I39" s="127">
        <f t="shared" si="2"/>
        <v>0</v>
      </c>
      <c r="P39" s="174"/>
    </row>
    <row r="40" spans="1:16" ht="12.75" customHeight="1" x14ac:dyDescent="0.25">
      <c r="A40" s="109"/>
      <c r="B40" s="122">
        <v>2</v>
      </c>
      <c r="C40" s="122">
        <f>COUNTIF('ESXI6.7 Test Cases'!$AA:$AA,$B40)</f>
        <v>4</v>
      </c>
      <c r="D40" s="122">
        <f>COUNTIFS('ESXI6.7 Test Cases'!$AA:$AA,$B40,'ESXI6.7 Test Cases'!$J:$J,D$33)</f>
        <v>0</v>
      </c>
      <c r="E40" s="122">
        <f>COUNTIFS('ESXI6.7 Test Cases'!$AA:$AA,$B40,'ESXI6.7 Test Cases'!$J:$J,E$33)</f>
        <v>0</v>
      </c>
      <c r="F40" s="122">
        <f>COUNTIFS('ESXI6.7 Test Cases'!$AA:$AA,$B40,'ESXI6.7 Test Cases'!$J:$J,F$33)</f>
        <v>0</v>
      </c>
      <c r="G40" s="142">
        <v>2</v>
      </c>
      <c r="H40" s="127">
        <f t="shared" si="3"/>
        <v>8</v>
      </c>
      <c r="I40" s="127">
        <f t="shared" si="2"/>
        <v>0</v>
      </c>
      <c r="P40" s="174"/>
    </row>
    <row r="41" spans="1:16" ht="12.75" customHeight="1" x14ac:dyDescent="0.25">
      <c r="A41" s="109"/>
      <c r="B41" s="122">
        <v>1</v>
      </c>
      <c r="C41" s="122">
        <f>COUNTIF('ESXI6.7 Test Cases'!$AA:$AA,$B41)</f>
        <v>0</v>
      </c>
      <c r="D41" s="122">
        <f>COUNTIFS('ESXI6.7 Test Cases'!$AA:$AA,$B41,'ESXI6.7 Test Cases'!$J:$J,D$33)</f>
        <v>0</v>
      </c>
      <c r="E41" s="122">
        <f>COUNTIFS('ESXI6.7 Test Cases'!$AA:$AA,$B41,'ESXI6.7 Test Cases'!$J:$J,E$33)</f>
        <v>0</v>
      </c>
      <c r="F41" s="122">
        <f>COUNTIFS('ESXI6.7 Test Cases'!$AA:$AA,$B41,'ESXI6.7 Test Cases'!$J:$J,F$33)</f>
        <v>0</v>
      </c>
      <c r="G41" s="142">
        <v>1</v>
      </c>
      <c r="H41" s="127">
        <f t="shared" si="3"/>
        <v>0</v>
      </c>
      <c r="I41" s="127">
        <f t="shared" si="2"/>
        <v>0</v>
      </c>
      <c r="P41" s="174"/>
    </row>
    <row r="42" spans="1:16" ht="12.75" hidden="1" customHeight="1" x14ac:dyDescent="0.25">
      <c r="A42" s="109"/>
      <c r="B42" s="123" t="s">
        <v>63</v>
      </c>
      <c r="C42" s="124"/>
      <c r="D42" s="122">
        <f>SUM(I34:I41)/SUM(H34:H41)*100</f>
        <v>0</v>
      </c>
      <c r="J42" s="140"/>
      <c r="K42" s="140"/>
      <c r="L42" s="140"/>
      <c r="M42" s="140"/>
      <c r="N42" s="140"/>
      <c r="P42" s="174"/>
    </row>
    <row r="43" spans="1:16" ht="12.75" customHeight="1" x14ac:dyDescent="0.25">
      <c r="A43" s="143"/>
      <c r="B43" s="144"/>
      <c r="C43" s="144"/>
      <c r="D43" s="144"/>
      <c r="E43" s="144"/>
      <c r="F43" s="144"/>
      <c r="G43" s="144"/>
      <c r="H43" s="144"/>
      <c r="I43" s="144"/>
      <c r="J43" s="144"/>
      <c r="K43" s="144"/>
      <c r="L43" s="144"/>
      <c r="M43" s="144"/>
      <c r="N43" s="144"/>
      <c r="O43" s="144"/>
      <c r="P43" s="175"/>
    </row>
    <row r="44" spans="1:16" ht="12.75" customHeight="1" x14ac:dyDescent="0.25">
      <c r="A44" s="134"/>
      <c r="B44" s="135"/>
      <c r="C44" s="135"/>
      <c r="D44" s="135"/>
      <c r="E44" s="135"/>
      <c r="F44" s="135"/>
      <c r="G44" s="135"/>
      <c r="H44" s="135"/>
      <c r="I44" s="135"/>
      <c r="J44" s="135"/>
      <c r="K44" s="135"/>
      <c r="L44" s="135"/>
      <c r="M44" s="135"/>
      <c r="N44" s="135"/>
      <c r="O44" s="135"/>
      <c r="P44" s="173"/>
    </row>
    <row r="45" spans="1:16" ht="12.75" customHeight="1" x14ac:dyDescent="0.3">
      <c r="A45" s="98"/>
      <c r="B45" s="99" t="s">
        <v>66</v>
      </c>
      <c r="C45" s="100"/>
      <c r="D45" s="100"/>
      <c r="E45" s="100"/>
      <c r="F45" s="100"/>
      <c r="G45" s="101"/>
      <c r="P45" s="174"/>
    </row>
    <row r="46" spans="1:16" ht="12.75" customHeight="1" x14ac:dyDescent="0.3">
      <c r="A46" s="98"/>
      <c r="B46" s="102" t="s">
        <v>41</v>
      </c>
      <c r="C46" s="103"/>
      <c r="D46" s="104"/>
      <c r="E46" s="104"/>
      <c r="F46" s="104"/>
      <c r="G46" s="105"/>
      <c r="K46" s="106" t="s">
        <v>42</v>
      </c>
      <c r="L46" s="107"/>
      <c r="M46" s="107"/>
      <c r="N46" s="107"/>
      <c r="O46" s="108"/>
      <c r="P46" s="174"/>
    </row>
    <row r="47" spans="1:16" ht="36" x14ac:dyDescent="0.25">
      <c r="A47" s="213" t="s">
        <v>67</v>
      </c>
      <c r="B47" s="110" t="s">
        <v>44</v>
      </c>
      <c r="C47" s="111" t="s">
        <v>45</v>
      </c>
      <c r="D47" s="111" t="s">
        <v>46</v>
      </c>
      <c r="E47" s="111" t="s">
        <v>47</v>
      </c>
      <c r="F47" s="111" t="s">
        <v>48</v>
      </c>
      <c r="G47" s="112" t="s">
        <v>49</v>
      </c>
      <c r="K47" s="113" t="s">
        <v>50</v>
      </c>
      <c r="L47" s="6"/>
      <c r="M47" s="114" t="s">
        <v>51</v>
      </c>
      <c r="N47" s="114" t="s">
        <v>52</v>
      </c>
      <c r="O47" s="115" t="s">
        <v>53</v>
      </c>
      <c r="P47" s="174"/>
    </row>
    <row r="48" spans="1:16" ht="12.75" customHeight="1" x14ac:dyDescent="0.3">
      <c r="A48" s="213"/>
      <c r="B48" s="136">
        <f>COUNTIF('ESXI7.0 Test Cases'!J:J,"Pass")</f>
        <v>0</v>
      </c>
      <c r="C48" s="136">
        <f>COUNTIF('ESXI7.0 Test Cases'!J:J,"Fail")</f>
        <v>0</v>
      </c>
      <c r="D48" s="136">
        <f>COUNTIF('ESXI7.0 Test Cases'!J:J,"Info")</f>
        <v>0</v>
      </c>
      <c r="E48" s="136">
        <f>COUNTIF('ESXI7.0 Test Cases'!J:J,"N/A")</f>
        <v>0</v>
      </c>
      <c r="F48" s="136">
        <f>B48+C48</f>
        <v>0</v>
      </c>
      <c r="G48" s="137">
        <f>D60/100</f>
        <v>0</v>
      </c>
      <c r="K48" s="138" t="s">
        <v>54</v>
      </c>
      <c r="L48" s="139"/>
      <c r="M48" s="117">
        <f>COUNTA('ESXI7.0 Test Cases'!J3:J64)</f>
        <v>0</v>
      </c>
      <c r="N48" s="117">
        <f>O48-M48</f>
        <v>62</v>
      </c>
      <c r="O48" s="118">
        <f>COUNTA('ESXI7.0 Test Cases'!A3:A64)</f>
        <v>62</v>
      </c>
      <c r="P48" s="174"/>
    </row>
    <row r="49" spans="1:16" ht="12.75" customHeight="1" x14ac:dyDescent="0.25">
      <c r="A49" s="213"/>
      <c r="P49" s="174"/>
    </row>
    <row r="50" spans="1:16" ht="12.75" customHeight="1" x14ac:dyDescent="0.3">
      <c r="A50" s="116"/>
      <c r="B50" s="102" t="s">
        <v>55</v>
      </c>
      <c r="C50" s="104"/>
      <c r="D50" s="104"/>
      <c r="E50" s="104"/>
      <c r="F50" s="104"/>
      <c r="G50" s="119"/>
      <c r="O50" s="140"/>
      <c r="P50" s="174"/>
    </row>
    <row r="51" spans="1:16" ht="12.75" customHeight="1" x14ac:dyDescent="0.25">
      <c r="A51" s="116"/>
      <c r="B51" s="120" t="s">
        <v>56</v>
      </c>
      <c r="C51" s="120" t="s">
        <v>57</v>
      </c>
      <c r="D51" s="120" t="s">
        <v>58</v>
      </c>
      <c r="E51" s="120" t="s">
        <v>59</v>
      </c>
      <c r="F51" s="120" t="s">
        <v>47</v>
      </c>
      <c r="G51" s="120" t="s">
        <v>60</v>
      </c>
      <c r="H51" s="121" t="s">
        <v>61</v>
      </c>
      <c r="I51" s="121" t="s">
        <v>62</v>
      </c>
      <c r="O51" s="141"/>
      <c r="P51" s="174"/>
    </row>
    <row r="52" spans="1:16" ht="12.75" customHeight="1" x14ac:dyDescent="0.35">
      <c r="A52" s="109"/>
      <c r="B52" s="122">
        <v>8</v>
      </c>
      <c r="C52" s="122">
        <f>COUNTIF('ESXI7.0 Test Cases'!AA:AA,$B52)</f>
        <v>0</v>
      </c>
      <c r="D52" s="122">
        <f>COUNTIFS('ESXI7.0 Test Cases'!AA:AA,$B52,'ESXI7.0 Test Cases'!J:J,D$51)</f>
        <v>0</v>
      </c>
      <c r="E52" s="122">
        <f>COUNTIFS('ESXI7.0 Test Cases'!AA:AA,$B52,'ESXI7.0 Test Cases'!J:J,E$51)</f>
        <v>0</v>
      </c>
      <c r="F52" s="122">
        <f>COUNTIFS('ESXI7.0 Test Cases'!AA:AA,$B52,'ESXI7.0 Test Cases'!J:J,F$51)</f>
        <v>0</v>
      </c>
      <c r="G52" s="142">
        <v>1500</v>
      </c>
      <c r="H52" s="127">
        <f>(C52-F52)*(G52)</f>
        <v>0</v>
      </c>
      <c r="I52" s="127">
        <f t="shared" ref="I52:I59" si="4">D52*G52</f>
        <v>0</v>
      </c>
      <c r="J52" s="145">
        <f>D48+N48</f>
        <v>62</v>
      </c>
      <c r="K52" s="146" t="str">
        <f>"WARNING: THERE IS AT LEAST ONE TEST CASE"</f>
        <v>WARNING: THERE IS AT LEAST ONE TEST CASE</v>
      </c>
      <c r="O52" s="141"/>
      <c r="P52" s="174"/>
    </row>
    <row r="53" spans="1:16" ht="12.75" customHeight="1" x14ac:dyDescent="0.3">
      <c r="A53" s="109"/>
      <c r="B53" s="122">
        <v>7</v>
      </c>
      <c r="C53" s="122">
        <f>COUNTIF('ESXI7.0 Test Cases'!AA:AA,$B53)</f>
        <v>1</v>
      </c>
      <c r="D53" s="122">
        <f>COUNTIFS('ESXI7.0 Test Cases'!AA:AA,$B53,'ESXI7.0 Test Cases'!J:J,D$51)</f>
        <v>0</v>
      </c>
      <c r="E53" s="122">
        <f>COUNTIFS('ESXI7.0 Test Cases'!AA:AA,$B53,'ESXI7.0 Test Cases'!J:J,E$51)</f>
        <v>0</v>
      </c>
      <c r="F53" s="122">
        <f>COUNTIFS('ESXI7.0 Test Cases'!AA:AA,$B53,'ESXI7.0 Test Cases'!J:J,F$51)</f>
        <v>0</v>
      </c>
      <c r="G53" s="142">
        <v>750</v>
      </c>
      <c r="H53" s="127">
        <f t="shared" ref="H53:H59" si="5">(C53-F53)*(G53)</f>
        <v>750</v>
      </c>
      <c r="I53" s="127">
        <f t="shared" si="4"/>
        <v>0</v>
      </c>
      <c r="K53" s="146" t="str">
        <f>"WITH AN 'INFO' OR BLANK STATUS (SEE ABOVE)"</f>
        <v>WITH AN 'INFO' OR BLANK STATUS (SEE ABOVE)</v>
      </c>
      <c r="O53" s="141"/>
      <c r="P53" s="174"/>
    </row>
    <row r="54" spans="1:16" ht="12.75" customHeight="1" x14ac:dyDescent="0.25">
      <c r="A54" s="109"/>
      <c r="B54" s="122">
        <v>6</v>
      </c>
      <c r="C54" s="122">
        <f>COUNTIF('ESXI7.0 Test Cases'!AA:AA,$B54)</f>
        <v>3</v>
      </c>
      <c r="D54" s="122">
        <f>COUNTIFS('ESXI7.0 Test Cases'!AA:AA,$B54,'ESXI7.0 Test Cases'!J:J,D$51)</f>
        <v>0</v>
      </c>
      <c r="E54" s="122">
        <f>COUNTIFS('ESXI7.0 Test Cases'!AA:AA,$B54,'ESXI7.0 Test Cases'!J:J,E$51)</f>
        <v>0</v>
      </c>
      <c r="F54" s="122">
        <f>COUNTIFS('ESXI7.0 Test Cases'!AA:AA,$B54,'ESXI7.0 Test Cases'!J:J,F$51)</f>
        <v>0</v>
      </c>
      <c r="G54" s="142">
        <v>100</v>
      </c>
      <c r="H54" s="127">
        <f t="shared" si="5"/>
        <v>300</v>
      </c>
      <c r="I54" s="127">
        <f t="shared" si="4"/>
        <v>0</v>
      </c>
      <c r="O54" s="141"/>
      <c r="P54" s="174"/>
    </row>
    <row r="55" spans="1:16" ht="12.75" customHeight="1" x14ac:dyDescent="0.35">
      <c r="A55" s="109"/>
      <c r="B55" s="122">
        <v>5</v>
      </c>
      <c r="C55" s="122">
        <f>COUNTIF('ESXI7.0 Test Cases'!AA:AA,$B55)</f>
        <v>24</v>
      </c>
      <c r="D55" s="122">
        <f>COUNTIFS('ESXI7.0 Test Cases'!AA:AA,$B55,'ESXI7.0 Test Cases'!J:J,D$51)</f>
        <v>0</v>
      </c>
      <c r="E55" s="122">
        <f>COUNTIFS('ESXI7.0 Test Cases'!AA:AA,$B55,'ESXI7.0 Test Cases'!J:J,E$51)</f>
        <v>0</v>
      </c>
      <c r="F55" s="122">
        <f>COUNTIFS('ESXI7.0 Test Cases'!AA:AA,$B55,'ESXI7.0 Test Cases'!J:J,F$51)</f>
        <v>0</v>
      </c>
      <c r="G55" s="142">
        <v>50</v>
      </c>
      <c r="H55" s="127">
        <f t="shared" si="5"/>
        <v>1200</v>
      </c>
      <c r="I55" s="127">
        <f t="shared" si="4"/>
        <v>0</v>
      </c>
      <c r="J55" s="145">
        <f>SUMPRODUCT(--ISERROR('ESXI6.5 Test Cases'!AA:AA))</f>
        <v>6</v>
      </c>
      <c r="K55" s="146" t="str">
        <f>"WARNING: THERE IS AT LEAST ONE TEST CASE"</f>
        <v>WARNING: THERE IS AT LEAST ONE TEST CASE</v>
      </c>
      <c r="O55" s="141"/>
      <c r="P55" s="174"/>
    </row>
    <row r="56" spans="1:16" ht="12.75" customHeight="1" x14ac:dyDescent="0.3">
      <c r="A56" s="109"/>
      <c r="B56" s="122">
        <v>4</v>
      </c>
      <c r="C56" s="122">
        <f>COUNTIF('ESXI7.0 Test Cases'!AA:AA,$B56)</f>
        <v>22</v>
      </c>
      <c r="D56" s="122">
        <f>COUNTIFS('ESXI7.0 Test Cases'!AA:AA,$B56,'ESXI7.0 Test Cases'!J:J,D$51)</f>
        <v>0</v>
      </c>
      <c r="E56" s="122">
        <f>COUNTIFS('ESXI7.0 Test Cases'!AA:AA,$B56,'ESXI7.0 Test Cases'!J:J,E$51)</f>
        <v>0</v>
      </c>
      <c r="F56" s="122">
        <f>COUNTIFS('ESXI7.0 Test Cases'!AA:AA,$B56,'ESXI7.0 Test Cases'!J:J,F$51)</f>
        <v>0</v>
      </c>
      <c r="G56" s="142">
        <v>10</v>
      </c>
      <c r="H56" s="127">
        <f t="shared" si="5"/>
        <v>220</v>
      </c>
      <c r="I56" s="127">
        <f t="shared" si="4"/>
        <v>0</v>
      </c>
      <c r="K56" s="146" t="str">
        <f>"WITH MULTIPLE OR INVALID ISSUE CODES (SEE TEST CASES TAB)"</f>
        <v>WITH MULTIPLE OR INVALID ISSUE CODES (SEE TEST CASES TAB)</v>
      </c>
      <c r="O56" s="141"/>
      <c r="P56" s="174"/>
    </row>
    <row r="57" spans="1:16" ht="12.75" customHeight="1" x14ac:dyDescent="0.25">
      <c r="A57" s="109"/>
      <c r="B57" s="122">
        <v>3</v>
      </c>
      <c r="C57" s="122">
        <f>COUNTIF('ESXI7.0 Test Cases'!AA:AA,$B57)</f>
        <v>2</v>
      </c>
      <c r="D57" s="122">
        <f>COUNTIFS('ESXI7.0 Test Cases'!AA:AA,$B57,'ESXI7.0 Test Cases'!J:J,D$51)</f>
        <v>0</v>
      </c>
      <c r="E57" s="122">
        <f>COUNTIFS('ESXI7.0 Test Cases'!AA:AA,$B57,'ESXI7.0 Test Cases'!J:J,E$51)</f>
        <v>0</v>
      </c>
      <c r="F57" s="122">
        <f>COUNTIFS('ESXI7.0 Test Cases'!AA:AA,$B57,'ESXI7.0 Test Cases'!J:J,F$51)</f>
        <v>0</v>
      </c>
      <c r="G57" s="142">
        <v>5</v>
      </c>
      <c r="H57" s="127">
        <f t="shared" si="5"/>
        <v>10</v>
      </c>
      <c r="I57" s="127">
        <f t="shared" si="4"/>
        <v>0</v>
      </c>
      <c r="P57" s="174"/>
    </row>
    <row r="58" spans="1:16" ht="12.75" customHeight="1" x14ac:dyDescent="0.25">
      <c r="A58" s="109"/>
      <c r="B58" s="122">
        <v>2</v>
      </c>
      <c r="C58" s="122">
        <f>COUNTIF('ESXI7.0 Test Cases'!AA:AA,$B58)</f>
        <v>4</v>
      </c>
      <c r="D58" s="122">
        <f>COUNTIFS('ESXI7.0 Test Cases'!AA:AA,$B58,'ESXI7.0 Test Cases'!J:J,D$51)</f>
        <v>0</v>
      </c>
      <c r="E58" s="122">
        <f>COUNTIFS('ESXI7.0 Test Cases'!AA:AA,$B58,'ESXI7.0 Test Cases'!J:J,E$51)</f>
        <v>0</v>
      </c>
      <c r="F58" s="122">
        <f>COUNTIFS('ESXI7.0 Test Cases'!AA:AA,$B58,'ESXI7.0 Test Cases'!J:J,F$51)</f>
        <v>0</v>
      </c>
      <c r="G58" s="142">
        <v>2</v>
      </c>
      <c r="H58" s="127">
        <f t="shared" si="5"/>
        <v>8</v>
      </c>
      <c r="I58" s="127">
        <f t="shared" si="4"/>
        <v>0</v>
      </c>
      <c r="P58" s="174"/>
    </row>
    <row r="59" spans="1:16" ht="12.75" customHeight="1" x14ac:dyDescent="0.25">
      <c r="A59" s="109"/>
      <c r="B59" s="122">
        <v>1</v>
      </c>
      <c r="C59" s="122">
        <f>COUNTIF('ESXI7.0 Test Cases'!AA:AA,$B59)</f>
        <v>0</v>
      </c>
      <c r="D59" s="122">
        <f>COUNTIFS('ESXI7.0 Test Cases'!AA:AA,$B59,'ESXI7.0 Test Cases'!J:J,D$51)</f>
        <v>0</v>
      </c>
      <c r="E59" s="122">
        <f>COUNTIFS('ESXI7.0 Test Cases'!AA:AA,$B59,'ESXI7.0 Test Cases'!J:J,E$51)</f>
        <v>0</v>
      </c>
      <c r="F59" s="122">
        <f>COUNTIFS('ESXI7.0 Test Cases'!AA:AA,$B59,'ESXI7.0 Test Cases'!J:J,F$51)</f>
        <v>0</v>
      </c>
      <c r="G59" s="142">
        <v>1</v>
      </c>
      <c r="H59" s="127">
        <f t="shared" si="5"/>
        <v>0</v>
      </c>
      <c r="I59" s="127">
        <f t="shared" si="4"/>
        <v>0</v>
      </c>
      <c r="P59" s="174"/>
    </row>
    <row r="60" spans="1:16" ht="12.75" hidden="1" customHeight="1" x14ac:dyDescent="0.25">
      <c r="A60" s="109"/>
      <c r="B60" s="123" t="s">
        <v>63</v>
      </c>
      <c r="C60" s="124"/>
      <c r="D60" s="122">
        <f>SUM(I52:I59)/SUM(H52:H59)*100</f>
        <v>0</v>
      </c>
      <c r="J60" s="140"/>
      <c r="K60" s="140"/>
      <c r="L60" s="140"/>
      <c r="M60" s="140"/>
      <c r="N60" s="140"/>
      <c r="P60" s="174"/>
    </row>
    <row r="61" spans="1:16" ht="12.75" customHeight="1" x14ac:dyDescent="0.25">
      <c r="A61" s="143"/>
      <c r="B61" s="144"/>
      <c r="C61" s="144"/>
      <c r="D61" s="144"/>
      <c r="E61" s="144"/>
      <c r="F61" s="144"/>
      <c r="G61" s="144"/>
      <c r="H61" s="144"/>
      <c r="I61" s="144"/>
      <c r="J61" s="144"/>
      <c r="K61" s="144"/>
      <c r="L61" s="144"/>
      <c r="M61" s="144"/>
      <c r="N61" s="144"/>
      <c r="O61" s="144"/>
      <c r="P61" s="175"/>
    </row>
  </sheetData>
  <mergeCells count="3">
    <mergeCell ref="A11:A13"/>
    <mergeCell ref="A29:A31"/>
    <mergeCell ref="A47:A49"/>
  </mergeCells>
  <conditionalFormatting sqref="N12">
    <cfRule type="cellIs" dxfId="195" priority="11" stopIfTrue="1" operator="greaterThan">
      <formula>0</formula>
    </cfRule>
    <cfRule type="cellIs" dxfId="194" priority="12" stopIfTrue="1" operator="lessThan">
      <formula>0</formula>
    </cfRule>
  </conditionalFormatting>
  <conditionalFormatting sqref="D12">
    <cfRule type="cellIs" dxfId="193" priority="10" stopIfTrue="1" operator="greaterThan">
      <formula>0</formula>
    </cfRule>
  </conditionalFormatting>
  <conditionalFormatting sqref="K16:K17">
    <cfRule type="expression" dxfId="192" priority="13" stopIfTrue="1">
      <formula>$J$16=0</formula>
    </cfRule>
  </conditionalFormatting>
  <conditionalFormatting sqref="K19:K20">
    <cfRule type="expression" dxfId="191" priority="14" stopIfTrue="1">
      <formula>$J$19=0</formula>
    </cfRule>
  </conditionalFormatting>
  <conditionalFormatting sqref="N30">
    <cfRule type="cellIs" dxfId="190" priority="6" stopIfTrue="1" operator="greaterThan">
      <formula>0</formula>
    </cfRule>
    <cfRule type="cellIs" dxfId="189" priority="7" stopIfTrue="1" operator="lessThan">
      <formula>0</formula>
    </cfRule>
  </conditionalFormatting>
  <conditionalFormatting sqref="K34:K35">
    <cfRule type="expression" dxfId="188" priority="8" stopIfTrue="1">
      <formula>$J$34=0</formula>
    </cfRule>
  </conditionalFormatting>
  <conditionalFormatting sqref="K37:K38">
    <cfRule type="expression" dxfId="187" priority="9" stopIfTrue="1">
      <formula>$J$37=0</formula>
    </cfRule>
  </conditionalFormatting>
  <conditionalFormatting sqref="N48">
    <cfRule type="cellIs" dxfId="186" priority="1" stopIfTrue="1" operator="greaterThan">
      <formula>0</formula>
    </cfRule>
    <cfRule type="cellIs" dxfId="185" priority="2" stopIfTrue="1" operator="lessThan">
      <formula>0</formula>
    </cfRule>
  </conditionalFormatting>
  <conditionalFormatting sqref="K52:K53">
    <cfRule type="expression" dxfId="184" priority="3" stopIfTrue="1">
      <formula>$J$34=0</formula>
    </cfRule>
  </conditionalFormatting>
  <conditionalFormatting sqref="K55:K56">
    <cfRule type="expression" dxfId="183" priority="4" stopIfTrue="1">
      <formula>$J$37=0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92"/>
  <sheetViews>
    <sheetView showGridLines="0" zoomScaleNormal="100" workbookViewId="0">
      <pane ySplit="1" topLeftCell="A9" activePane="bottomLeft" state="frozen"/>
      <selection pane="bottomLeft" activeCell="D13" sqref="D13"/>
    </sheetView>
  </sheetViews>
  <sheetFormatPr defaultColWidth="9.26953125" defaultRowHeight="12.75" customHeight="1" x14ac:dyDescent="0.25"/>
  <cols>
    <col min="14" max="14" width="9.26953125" customWidth="1"/>
  </cols>
  <sheetData>
    <row r="1" spans="1:14" ht="13" x14ac:dyDescent="0.3">
      <c r="A1" s="3" t="s">
        <v>68</v>
      </c>
      <c r="B1" s="4"/>
      <c r="C1" s="4"/>
      <c r="D1" s="4"/>
      <c r="E1" s="4"/>
      <c r="F1" s="4"/>
      <c r="G1" s="4"/>
      <c r="H1" s="4"/>
      <c r="I1" s="4"/>
      <c r="J1" s="4"/>
      <c r="K1" s="4"/>
      <c r="L1" s="4"/>
      <c r="M1" s="4"/>
      <c r="N1" s="15"/>
    </row>
    <row r="2" spans="1:14" ht="12.75" customHeight="1" x14ac:dyDescent="0.25">
      <c r="A2" s="63" t="s">
        <v>69</v>
      </c>
      <c r="B2" s="22"/>
      <c r="C2" s="22"/>
      <c r="D2" s="22"/>
      <c r="E2" s="22"/>
      <c r="F2" s="22"/>
      <c r="G2" s="22"/>
      <c r="H2" s="22"/>
      <c r="I2" s="22"/>
      <c r="J2" s="22"/>
      <c r="K2" s="22"/>
      <c r="L2" s="22"/>
      <c r="M2" s="22"/>
      <c r="N2" s="23"/>
    </row>
    <row r="3" spans="1:14" s="26" customFormat="1" ht="12.75" customHeight="1" x14ac:dyDescent="0.25">
      <c r="A3" s="73" t="s">
        <v>70</v>
      </c>
      <c r="B3" s="24"/>
      <c r="C3" s="24"/>
      <c r="D3" s="24"/>
      <c r="E3" s="24"/>
      <c r="F3" s="24"/>
      <c r="G3" s="24"/>
      <c r="H3" s="24"/>
      <c r="I3" s="24"/>
      <c r="J3" s="24"/>
      <c r="K3" s="24"/>
      <c r="L3" s="24"/>
      <c r="M3" s="24"/>
      <c r="N3" s="25"/>
    </row>
    <row r="4" spans="1:14" s="26" customFormat="1" ht="12.75" customHeight="1" x14ac:dyDescent="0.25">
      <c r="A4" s="66" t="s">
        <v>71</v>
      </c>
      <c r="B4" s="27"/>
      <c r="C4" s="27"/>
      <c r="D4" s="27"/>
      <c r="E4" s="27"/>
      <c r="F4" s="27"/>
      <c r="G4" s="27"/>
      <c r="H4" s="27"/>
      <c r="I4" s="27"/>
      <c r="J4" s="27"/>
      <c r="K4" s="27"/>
      <c r="L4" s="27"/>
      <c r="M4" s="27"/>
      <c r="N4" s="28"/>
    </row>
    <row r="5" spans="1:14" s="26" customFormat="1" ht="12.75" customHeight="1" x14ac:dyDescent="0.25">
      <c r="A5" s="66" t="s">
        <v>2476</v>
      </c>
      <c r="B5" s="27"/>
      <c r="C5" s="27"/>
      <c r="D5" s="27"/>
      <c r="E5" s="27"/>
      <c r="F5" s="27"/>
      <c r="G5" s="27"/>
      <c r="H5" s="27"/>
      <c r="I5" s="27"/>
      <c r="J5" s="27"/>
      <c r="K5" s="27"/>
      <c r="L5" s="27"/>
      <c r="M5" s="27"/>
      <c r="N5" s="28"/>
    </row>
    <row r="6" spans="1:14" s="26" customFormat="1" ht="12.75" customHeight="1" x14ac:dyDescent="0.25">
      <c r="A6" s="66" t="s">
        <v>72</v>
      </c>
      <c r="B6" s="27"/>
      <c r="C6" s="27"/>
      <c r="D6" s="27"/>
      <c r="E6" s="27"/>
      <c r="F6" s="27"/>
      <c r="G6" s="27"/>
      <c r="H6" s="27"/>
      <c r="I6" s="27"/>
      <c r="J6" s="27"/>
      <c r="K6" s="27"/>
      <c r="L6" s="27"/>
      <c r="M6" s="27"/>
      <c r="N6" s="28"/>
    </row>
    <row r="7" spans="1:14" s="26" customFormat="1" ht="12.75" customHeight="1" x14ac:dyDescent="0.25">
      <c r="A7" s="66"/>
      <c r="B7" s="27"/>
      <c r="C7" s="27"/>
      <c r="D7" s="27"/>
      <c r="E7" s="27"/>
      <c r="F7" s="27"/>
      <c r="G7" s="27"/>
      <c r="H7" s="27"/>
      <c r="I7" s="27"/>
      <c r="J7" s="27"/>
      <c r="K7" s="27"/>
      <c r="L7" s="27"/>
      <c r="M7" s="27"/>
      <c r="N7" s="28"/>
    </row>
    <row r="8" spans="1:14" s="26" customFormat="1" ht="12.75" customHeight="1" x14ac:dyDescent="0.25">
      <c r="A8" s="66" t="s">
        <v>73</v>
      </c>
      <c r="B8" s="27"/>
      <c r="C8" s="27"/>
      <c r="D8" s="27"/>
      <c r="E8" s="27"/>
      <c r="F8" s="27"/>
      <c r="G8" s="27"/>
      <c r="H8" s="27"/>
      <c r="I8" s="27"/>
      <c r="J8" s="27"/>
      <c r="K8" s="27"/>
      <c r="L8" s="27"/>
      <c r="M8" s="27"/>
      <c r="N8" s="28"/>
    </row>
    <row r="9" spans="1:14" s="26" customFormat="1" ht="12.75" customHeight="1" x14ac:dyDescent="0.25">
      <c r="A9" s="66" t="s">
        <v>74</v>
      </c>
      <c r="B9" s="27"/>
      <c r="C9" s="27"/>
      <c r="D9" s="27"/>
      <c r="E9" s="27"/>
      <c r="F9" s="27"/>
      <c r="G9" s="27"/>
      <c r="H9" s="27"/>
      <c r="I9" s="27"/>
      <c r="J9" s="27"/>
      <c r="K9" s="27"/>
      <c r="L9" s="27"/>
      <c r="M9" s="27"/>
      <c r="N9" s="28"/>
    </row>
    <row r="10" spans="1:14" s="26" customFormat="1" ht="12.75" customHeight="1" x14ac:dyDescent="0.25">
      <c r="A10" s="66" t="s">
        <v>75</v>
      </c>
      <c r="B10" s="27"/>
      <c r="C10" s="27"/>
      <c r="D10" s="27"/>
      <c r="E10" s="27"/>
      <c r="F10" s="27"/>
      <c r="G10" s="27"/>
      <c r="H10" s="27"/>
      <c r="I10" s="27"/>
      <c r="J10" s="27"/>
      <c r="K10" s="27"/>
      <c r="L10" s="27"/>
      <c r="M10" s="27"/>
      <c r="N10" s="28"/>
    </row>
    <row r="11" spans="1:14" s="26" customFormat="1" ht="12.75" customHeight="1" x14ac:dyDescent="0.25">
      <c r="A11" s="66" t="s">
        <v>76</v>
      </c>
      <c r="B11" s="27"/>
      <c r="C11" s="27"/>
      <c r="D11" s="27"/>
      <c r="E11" s="27"/>
      <c r="F11" s="27"/>
      <c r="G11" s="27"/>
      <c r="H11" s="27"/>
      <c r="I11" s="27"/>
      <c r="J11" s="27"/>
      <c r="K11" s="27"/>
      <c r="L11" s="27"/>
      <c r="M11" s="27"/>
      <c r="N11" s="28"/>
    </row>
    <row r="12" spans="1:14" s="26" customFormat="1" ht="12.75" customHeight="1" x14ac:dyDescent="0.25">
      <c r="A12" s="66"/>
      <c r="B12" s="27"/>
      <c r="C12" s="27"/>
      <c r="D12" s="27"/>
      <c r="E12" s="27"/>
      <c r="F12" s="27"/>
      <c r="G12" s="27"/>
      <c r="H12" s="27"/>
      <c r="I12" s="27"/>
      <c r="J12" s="27"/>
      <c r="K12" s="27"/>
      <c r="L12" s="27"/>
      <c r="M12" s="27"/>
      <c r="N12" s="28"/>
    </row>
    <row r="13" spans="1:14" s="26" customFormat="1" ht="12.75" customHeight="1" x14ac:dyDescent="0.25">
      <c r="A13" s="66" t="s">
        <v>77</v>
      </c>
      <c r="B13" s="27"/>
      <c r="C13" s="27"/>
      <c r="D13" s="27"/>
      <c r="E13" s="27"/>
      <c r="F13" s="27"/>
      <c r="G13" s="27"/>
      <c r="H13" s="27"/>
      <c r="I13" s="27"/>
      <c r="J13" s="27"/>
      <c r="K13" s="27"/>
      <c r="L13" s="27"/>
      <c r="M13" s="27"/>
      <c r="N13" s="28"/>
    </row>
    <row r="14" spans="1:14" s="26" customFormat="1" ht="12.75" customHeight="1" x14ac:dyDescent="0.25">
      <c r="A14" s="66" t="s">
        <v>2481</v>
      </c>
      <c r="B14" s="27"/>
      <c r="C14" s="27"/>
      <c r="D14" s="27"/>
      <c r="E14" s="27"/>
      <c r="F14" s="27"/>
      <c r="G14" s="27"/>
      <c r="H14" s="27"/>
      <c r="I14" s="27"/>
      <c r="J14" s="27"/>
      <c r="K14" s="27"/>
      <c r="L14" s="27"/>
      <c r="M14" s="27"/>
      <c r="N14" s="28"/>
    </row>
    <row r="15" spans="1:14" s="26" customFormat="1" ht="12.75" customHeight="1" x14ac:dyDescent="0.25">
      <c r="A15" s="66" t="s">
        <v>2480</v>
      </c>
      <c r="B15" s="27"/>
      <c r="C15" s="27"/>
      <c r="D15" s="27"/>
      <c r="E15" s="27"/>
      <c r="F15" s="27"/>
      <c r="G15" s="27"/>
      <c r="H15" s="27"/>
      <c r="I15" s="27"/>
      <c r="J15" s="27"/>
      <c r="K15" s="27"/>
      <c r="L15" s="27"/>
      <c r="M15" s="27"/>
      <c r="N15" s="28"/>
    </row>
    <row r="16" spans="1:14" s="26" customFormat="1" ht="9" customHeight="1" x14ac:dyDescent="0.25">
      <c r="A16" s="66"/>
      <c r="B16" s="27"/>
      <c r="C16" s="27"/>
      <c r="D16" s="27"/>
      <c r="E16" s="27"/>
      <c r="F16" s="27"/>
      <c r="G16" s="27"/>
      <c r="H16" s="27"/>
      <c r="I16" s="27"/>
      <c r="J16" s="27"/>
      <c r="K16" s="27"/>
      <c r="L16" s="27"/>
      <c r="M16" s="27"/>
      <c r="N16" s="28"/>
    </row>
    <row r="17" spans="1:14" s="26" customFormat="1" ht="3.75" hidden="1" customHeight="1" x14ac:dyDescent="0.25">
      <c r="A17" s="64"/>
      <c r="B17" s="27"/>
      <c r="C17" s="27"/>
      <c r="D17" s="27"/>
      <c r="E17" s="27"/>
      <c r="F17" s="27"/>
      <c r="G17" s="27"/>
      <c r="H17" s="27"/>
      <c r="I17" s="27"/>
      <c r="J17" s="27"/>
      <c r="K17" s="27"/>
      <c r="L17" s="27"/>
      <c r="M17" s="27"/>
      <c r="N17" s="28"/>
    </row>
    <row r="18" spans="1:14" s="26" customFormat="1" ht="12.75" customHeight="1" x14ac:dyDescent="0.25">
      <c r="A18" s="73" t="s">
        <v>78</v>
      </c>
      <c r="B18" s="24"/>
      <c r="C18" s="24"/>
      <c r="D18" s="24"/>
      <c r="E18" s="24"/>
      <c r="F18" s="24"/>
      <c r="G18" s="24"/>
      <c r="H18" s="24"/>
      <c r="I18" s="24"/>
      <c r="J18" s="24"/>
      <c r="K18" s="24"/>
      <c r="L18" s="24"/>
      <c r="M18" s="24"/>
      <c r="N18" s="25"/>
    </row>
    <row r="19" spans="1:14" s="26" customFormat="1" ht="12.75" customHeight="1" x14ac:dyDescent="0.25">
      <c r="A19" s="66" t="s">
        <v>79</v>
      </c>
      <c r="B19" s="27"/>
      <c r="C19" s="27"/>
      <c r="D19" s="27"/>
      <c r="E19" s="27"/>
      <c r="F19" s="27"/>
      <c r="G19" s="27"/>
      <c r="H19" s="27"/>
      <c r="I19" s="27"/>
      <c r="J19" s="27"/>
      <c r="K19" s="27"/>
      <c r="L19" s="27"/>
      <c r="M19" s="27"/>
      <c r="N19" s="28"/>
    </row>
    <row r="20" spans="1:14" s="26" customFormat="1" ht="12.75" customHeight="1" x14ac:dyDescent="0.25">
      <c r="A20" s="66"/>
      <c r="B20" s="27"/>
      <c r="C20" s="27"/>
      <c r="D20" s="27"/>
      <c r="E20" s="27"/>
      <c r="F20" s="27"/>
      <c r="G20" s="27"/>
      <c r="H20" s="27"/>
      <c r="I20" s="27"/>
      <c r="J20" s="27"/>
      <c r="K20" s="27"/>
      <c r="L20" s="27"/>
      <c r="M20" s="27"/>
      <c r="N20" s="28"/>
    </row>
    <row r="21" spans="1:14" s="26" customFormat="1" ht="12.75" customHeight="1" x14ac:dyDescent="0.25">
      <c r="A21" s="66" t="s">
        <v>2477</v>
      </c>
      <c r="B21" s="27"/>
      <c r="C21" s="27"/>
      <c r="D21" s="27"/>
      <c r="E21" s="27"/>
      <c r="F21" s="27"/>
      <c r="G21" s="27"/>
      <c r="H21" s="27"/>
      <c r="I21" s="27"/>
      <c r="J21" s="27"/>
      <c r="K21" s="27"/>
      <c r="L21" s="27"/>
      <c r="M21" s="27"/>
      <c r="N21" s="28"/>
    </row>
    <row r="22" spans="1:14" s="26" customFormat="1" ht="12.75" customHeight="1" x14ac:dyDescent="0.25">
      <c r="A22" s="66" t="s">
        <v>2478</v>
      </c>
      <c r="B22" s="27"/>
      <c r="C22" s="27"/>
      <c r="D22" s="27"/>
      <c r="E22" s="27"/>
      <c r="F22" s="27"/>
      <c r="G22" s="27"/>
      <c r="H22" s="27"/>
      <c r="I22" s="27"/>
      <c r="J22" s="27"/>
      <c r="K22" s="27"/>
      <c r="L22" s="27"/>
      <c r="M22" s="27"/>
      <c r="N22" s="28"/>
    </row>
    <row r="23" spans="1:14" s="26" customFormat="1" ht="12.75" customHeight="1" x14ac:dyDescent="0.25">
      <c r="A23" s="66" t="s">
        <v>80</v>
      </c>
      <c r="B23" s="27"/>
      <c r="C23" s="27"/>
      <c r="D23" s="27"/>
      <c r="E23" s="27"/>
      <c r="F23" s="27"/>
      <c r="G23" s="27"/>
      <c r="H23" s="27"/>
      <c r="I23" s="27"/>
      <c r="J23" s="27"/>
      <c r="K23" s="27"/>
      <c r="L23" s="27"/>
      <c r="M23" s="27"/>
      <c r="N23" s="28"/>
    </row>
    <row r="24" spans="1:14" s="26" customFormat="1" ht="12.75" customHeight="1" x14ac:dyDescent="0.25">
      <c r="A24" s="66" t="s">
        <v>81</v>
      </c>
      <c r="B24" s="27"/>
      <c r="C24" s="27"/>
      <c r="D24" s="27"/>
      <c r="E24" s="27"/>
      <c r="F24" s="27"/>
      <c r="G24" s="27"/>
      <c r="H24" s="27"/>
      <c r="I24" s="27"/>
      <c r="J24" s="27"/>
      <c r="K24" s="27"/>
      <c r="L24" s="27"/>
      <c r="M24" s="27"/>
      <c r="N24" s="28"/>
    </row>
    <row r="25" spans="1:14" s="26" customFormat="1" ht="12.75" customHeight="1" x14ac:dyDescent="0.25">
      <c r="A25" s="66" t="s">
        <v>82</v>
      </c>
      <c r="B25" s="27"/>
      <c r="C25" s="27"/>
      <c r="D25" s="27"/>
      <c r="E25" s="27"/>
      <c r="F25" s="27"/>
      <c r="G25" s="27"/>
      <c r="H25" s="27"/>
      <c r="I25" s="27"/>
      <c r="J25" s="27"/>
      <c r="K25" s="27"/>
      <c r="L25" s="27"/>
      <c r="M25" s="27"/>
      <c r="N25" s="28"/>
    </row>
    <row r="26" spans="1:14" s="26" customFormat="1" ht="12.75" customHeight="1" x14ac:dyDescent="0.25">
      <c r="A26" s="66" t="s">
        <v>83</v>
      </c>
      <c r="B26" s="27"/>
      <c r="C26" s="27"/>
      <c r="D26" s="27"/>
      <c r="E26" s="27"/>
      <c r="F26" s="27"/>
      <c r="G26" s="27"/>
      <c r="H26" s="27"/>
      <c r="I26" s="27"/>
      <c r="J26" s="27"/>
      <c r="K26" s="27"/>
      <c r="L26" s="27"/>
      <c r="M26" s="27"/>
      <c r="N26" s="28"/>
    </row>
    <row r="27" spans="1:14" s="26" customFormat="1" ht="12.75" customHeight="1" x14ac:dyDescent="0.25">
      <c r="A27" s="66" t="s">
        <v>84</v>
      </c>
      <c r="B27" s="27"/>
      <c r="C27" s="27"/>
      <c r="D27" s="27"/>
      <c r="E27" s="27"/>
      <c r="F27" s="27"/>
      <c r="G27" s="27"/>
      <c r="H27" s="27"/>
      <c r="I27" s="27"/>
      <c r="J27" s="27"/>
      <c r="K27" s="27"/>
      <c r="L27" s="27"/>
      <c r="M27" s="27"/>
      <c r="N27" s="28"/>
    </row>
    <row r="28" spans="1:14" s="26" customFormat="1" ht="12.75" customHeight="1" x14ac:dyDescent="0.25">
      <c r="A28" s="66" t="s">
        <v>85</v>
      </c>
      <c r="B28" s="27"/>
      <c r="C28" s="27"/>
      <c r="D28" s="27"/>
      <c r="E28" s="27"/>
      <c r="F28" s="27"/>
      <c r="G28" s="27"/>
      <c r="H28" s="27"/>
      <c r="I28" s="27"/>
      <c r="J28" s="27"/>
      <c r="K28" s="27"/>
      <c r="L28" s="27"/>
      <c r="M28" s="27"/>
      <c r="N28" s="28"/>
    </row>
    <row r="29" spans="1:14" s="26" customFormat="1" ht="12.75" customHeight="1" x14ac:dyDescent="0.25">
      <c r="A29" s="66" t="s">
        <v>2479</v>
      </c>
      <c r="B29" s="27"/>
      <c r="C29" s="27"/>
      <c r="D29" s="27"/>
      <c r="E29" s="27"/>
      <c r="F29" s="27"/>
      <c r="G29" s="27"/>
      <c r="H29" s="27"/>
      <c r="I29" s="27"/>
      <c r="J29" s="27"/>
      <c r="K29" s="27"/>
      <c r="L29" s="27"/>
      <c r="M29" s="27"/>
      <c r="N29" s="28"/>
    </row>
    <row r="30" spans="1:14" s="26" customFormat="1" ht="12.75" customHeight="1" x14ac:dyDescent="0.25">
      <c r="A30" s="66" t="s">
        <v>86</v>
      </c>
      <c r="B30" s="27"/>
      <c r="C30" s="27"/>
      <c r="D30" s="27"/>
      <c r="E30" s="27"/>
      <c r="F30" s="27"/>
      <c r="G30" s="27"/>
      <c r="H30" s="27"/>
      <c r="I30" s="27"/>
      <c r="J30" s="27"/>
      <c r="K30" s="27"/>
      <c r="L30" s="27"/>
      <c r="M30" s="27"/>
      <c r="N30" s="28"/>
    </row>
    <row r="31" spans="1:14" s="26" customFormat="1" ht="12.75" customHeight="1" x14ac:dyDescent="0.25">
      <c r="A31" s="66" t="s">
        <v>87</v>
      </c>
      <c r="B31" s="27"/>
      <c r="C31" s="27"/>
      <c r="D31" s="27"/>
      <c r="E31" s="27"/>
      <c r="F31" s="27"/>
      <c r="G31" s="27"/>
      <c r="H31" s="27"/>
      <c r="I31" s="27"/>
      <c r="J31" s="27"/>
      <c r="K31" s="27"/>
      <c r="L31" s="27"/>
      <c r="M31" s="27"/>
      <c r="N31" s="28"/>
    </row>
    <row r="32" spans="1:14" s="26" customFormat="1" ht="12.75" customHeight="1" x14ac:dyDescent="0.25">
      <c r="A32" s="66" t="s">
        <v>88</v>
      </c>
      <c r="B32" s="27"/>
      <c r="C32" s="27"/>
      <c r="D32" s="27"/>
      <c r="E32" s="27"/>
      <c r="F32" s="27"/>
      <c r="G32" s="27"/>
      <c r="H32" s="27"/>
      <c r="I32" s="27"/>
      <c r="J32" s="27"/>
      <c r="K32" s="27"/>
      <c r="L32" s="27"/>
      <c r="M32" s="27"/>
      <c r="N32" s="28"/>
    </row>
    <row r="33" spans="1:14" s="26" customFormat="1" ht="12.75" customHeight="1" x14ac:dyDescent="0.25">
      <c r="A33" s="66" t="s">
        <v>89</v>
      </c>
      <c r="B33" s="27"/>
      <c r="C33" s="27"/>
      <c r="D33" s="27"/>
      <c r="E33" s="27"/>
      <c r="F33" s="27"/>
      <c r="G33" s="27"/>
      <c r="H33" s="27"/>
      <c r="I33" s="27"/>
      <c r="J33" s="27"/>
      <c r="K33" s="27"/>
      <c r="L33" s="27"/>
      <c r="M33" s="27"/>
      <c r="N33" s="28"/>
    </row>
    <row r="34" spans="1:14" s="26" customFormat="1" ht="12.75" customHeight="1" x14ac:dyDescent="0.25">
      <c r="A34" s="66" t="s">
        <v>90</v>
      </c>
      <c r="B34" s="27"/>
      <c r="C34" s="27"/>
      <c r="D34" s="27"/>
      <c r="E34" s="27"/>
      <c r="F34" s="27"/>
      <c r="G34" s="27"/>
      <c r="H34" s="27"/>
      <c r="I34" s="27"/>
      <c r="J34" s="27"/>
      <c r="K34" s="27"/>
      <c r="L34" s="27"/>
      <c r="M34" s="27"/>
      <c r="N34" s="28"/>
    </row>
    <row r="35" spans="1:14" s="26" customFormat="1" ht="12.75" customHeight="1" x14ac:dyDescent="0.25">
      <c r="A35" s="66" t="s">
        <v>91</v>
      </c>
      <c r="B35" s="27"/>
      <c r="C35" s="27"/>
      <c r="D35" s="27"/>
      <c r="E35" s="27"/>
      <c r="F35" s="27"/>
      <c r="G35" s="27"/>
      <c r="H35" s="27"/>
      <c r="I35" s="27"/>
      <c r="J35" s="27"/>
      <c r="K35" s="27"/>
      <c r="L35" s="27"/>
      <c r="M35" s="27"/>
      <c r="N35" s="28"/>
    </row>
    <row r="36" spans="1:14" s="26" customFormat="1" ht="12.75" customHeight="1" x14ac:dyDescent="0.25">
      <c r="A36" s="75" t="s">
        <v>92</v>
      </c>
      <c r="B36" s="27"/>
      <c r="C36" s="27"/>
      <c r="D36" s="27"/>
      <c r="E36" s="27"/>
      <c r="F36" s="27"/>
      <c r="G36" s="27"/>
      <c r="H36" s="27"/>
      <c r="I36" s="27"/>
      <c r="J36" s="27"/>
      <c r="K36" s="27"/>
      <c r="L36" s="27"/>
      <c r="M36" s="27"/>
      <c r="N36" s="28"/>
    </row>
    <row r="37" spans="1:14" s="26" customFormat="1" ht="14.25" customHeight="1" x14ac:dyDescent="0.25">
      <c r="A37" s="78" t="s">
        <v>93</v>
      </c>
      <c r="B37" s="76"/>
      <c r="C37" s="76"/>
      <c r="D37" s="76"/>
      <c r="E37" s="76"/>
      <c r="F37" s="76"/>
      <c r="G37" s="76"/>
      <c r="H37" s="76"/>
      <c r="I37" s="76"/>
      <c r="J37" s="76"/>
      <c r="K37" s="76"/>
      <c r="L37" s="76"/>
      <c r="M37" s="76"/>
      <c r="N37" s="77"/>
    </row>
    <row r="38" spans="1:14" s="26" customFormat="1" ht="12.75" customHeight="1" x14ac:dyDescent="0.25">
      <c r="A38" s="66"/>
      <c r="B38" s="27"/>
      <c r="C38" s="27"/>
      <c r="D38" s="27"/>
      <c r="E38" s="27"/>
      <c r="F38" s="27"/>
      <c r="G38" s="27"/>
      <c r="H38" s="27"/>
      <c r="I38" s="27"/>
      <c r="J38" s="27"/>
      <c r="K38" s="27"/>
      <c r="L38" s="27"/>
      <c r="M38" s="27"/>
      <c r="N38" s="28"/>
    </row>
    <row r="39" spans="1:14" s="26" customFormat="1" ht="12.75" customHeight="1" x14ac:dyDescent="0.25">
      <c r="A39" s="67" t="s">
        <v>94</v>
      </c>
      <c r="B39" s="27"/>
      <c r="C39" s="27"/>
      <c r="D39" s="27"/>
      <c r="E39" s="27"/>
      <c r="F39" s="27"/>
      <c r="G39" s="27"/>
      <c r="H39" s="27"/>
      <c r="I39" s="27"/>
      <c r="J39" s="27"/>
      <c r="K39" s="27"/>
      <c r="L39" s="27"/>
      <c r="M39" s="27"/>
      <c r="N39" s="28"/>
    </row>
    <row r="40" spans="1:14" s="26" customFormat="1" ht="12.75" customHeight="1" x14ac:dyDescent="0.25">
      <c r="A40" s="64"/>
      <c r="B40" s="27"/>
      <c r="C40" s="27"/>
      <c r="D40" s="27"/>
      <c r="E40" s="27"/>
      <c r="F40" s="27"/>
      <c r="G40" s="27"/>
      <c r="H40" s="27"/>
      <c r="I40" s="27"/>
      <c r="J40" s="27"/>
      <c r="K40" s="27"/>
      <c r="L40" s="27"/>
      <c r="M40" s="27"/>
      <c r="N40" s="28"/>
    </row>
    <row r="41" spans="1:14" s="26" customFormat="1" ht="12.75" customHeight="1" x14ac:dyDescent="0.25">
      <c r="A41" s="64"/>
      <c r="B41" s="27"/>
      <c r="C41" s="27"/>
      <c r="D41" s="27"/>
      <c r="E41" s="27"/>
      <c r="F41" s="27"/>
      <c r="G41" s="27"/>
      <c r="H41" s="27"/>
      <c r="I41" s="27"/>
      <c r="J41" s="27"/>
      <c r="K41" s="27"/>
      <c r="L41" s="27"/>
      <c r="M41" s="27"/>
      <c r="N41" s="28"/>
    </row>
    <row r="42" spans="1:14" s="26" customFormat="1" ht="12.75" customHeight="1" x14ac:dyDescent="0.25">
      <c r="A42" s="64"/>
      <c r="B42" s="27"/>
      <c r="C42" s="27"/>
      <c r="D42" s="27"/>
      <c r="E42" s="27"/>
      <c r="F42" s="27"/>
      <c r="G42" s="27"/>
      <c r="H42" s="27"/>
      <c r="I42" s="27"/>
      <c r="J42" s="27"/>
      <c r="K42" s="27"/>
      <c r="L42" s="27"/>
      <c r="M42" s="27"/>
      <c r="N42" s="28"/>
    </row>
    <row r="43" spans="1:14" s="26" customFormat="1" ht="12.75" customHeight="1" x14ac:dyDescent="0.25">
      <c r="A43" s="64"/>
      <c r="B43" s="27"/>
      <c r="C43" s="27"/>
      <c r="D43" s="27"/>
      <c r="E43" s="27"/>
      <c r="F43" s="27"/>
      <c r="G43" s="27"/>
      <c r="H43" s="27"/>
      <c r="I43" s="27"/>
      <c r="J43" s="27"/>
      <c r="K43" s="27"/>
      <c r="L43" s="27"/>
      <c r="M43" s="27"/>
      <c r="N43" s="28"/>
    </row>
    <row r="44" spans="1:14" s="26" customFormat="1" ht="12.75" customHeight="1" x14ac:dyDescent="0.25">
      <c r="A44" s="64"/>
      <c r="B44" s="27"/>
      <c r="C44" s="27"/>
      <c r="D44" s="27"/>
      <c r="E44" s="27"/>
      <c r="F44" s="27"/>
      <c r="G44" s="27"/>
      <c r="H44" s="27"/>
      <c r="I44" s="27"/>
      <c r="J44" s="27"/>
      <c r="K44" s="27"/>
      <c r="L44" s="27"/>
      <c r="M44" s="27"/>
      <c r="N44" s="28"/>
    </row>
    <row r="45" spans="1:14" s="26" customFormat="1" ht="12.75" customHeight="1" x14ac:dyDescent="0.25">
      <c r="A45" s="64"/>
      <c r="B45" s="27"/>
      <c r="C45" s="27"/>
      <c r="D45" s="27"/>
      <c r="E45" s="27"/>
      <c r="F45" s="27"/>
      <c r="G45" s="27"/>
      <c r="H45" s="27"/>
      <c r="I45" s="27"/>
      <c r="J45" s="27"/>
      <c r="K45" s="27"/>
      <c r="L45" s="27"/>
      <c r="M45" s="27"/>
      <c r="N45" s="28"/>
    </row>
    <row r="46" spans="1:14" s="26" customFormat="1" ht="12.75" customHeight="1" x14ac:dyDescent="0.25">
      <c r="A46" s="64"/>
      <c r="B46" s="27"/>
      <c r="C46" s="27"/>
      <c r="D46" s="27"/>
      <c r="E46" s="27"/>
      <c r="F46" s="27"/>
      <c r="G46" s="27"/>
      <c r="H46" s="27"/>
      <c r="I46" s="27"/>
      <c r="J46" s="27"/>
      <c r="K46" s="27"/>
      <c r="L46" s="27"/>
      <c r="M46" s="27"/>
      <c r="N46" s="28"/>
    </row>
    <row r="47" spans="1:14" s="26" customFormat="1" ht="12.75" customHeight="1" x14ac:dyDescent="0.25">
      <c r="A47" s="64"/>
      <c r="B47" s="27"/>
      <c r="C47" s="27"/>
      <c r="D47" s="27"/>
      <c r="E47" s="27"/>
      <c r="F47" s="27"/>
      <c r="G47" s="27"/>
      <c r="H47" s="27"/>
      <c r="I47" s="27"/>
      <c r="J47" s="27"/>
      <c r="K47" s="27"/>
      <c r="L47" s="27"/>
      <c r="M47" s="27"/>
      <c r="N47" s="28"/>
    </row>
    <row r="48" spans="1:14" s="26" customFormat="1" ht="12.75" customHeight="1" x14ac:dyDescent="0.25">
      <c r="A48" s="64"/>
      <c r="B48" s="27"/>
      <c r="C48" s="27"/>
      <c r="D48" s="27"/>
      <c r="E48" s="27"/>
      <c r="F48" s="27"/>
      <c r="G48" s="27"/>
      <c r="H48" s="27"/>
      <c r="I48" s="27"/>
      <c r="J48" s="27"/>
      <c r="K48" s="27"/>
      <c r="L48" s="27"/>
      <c r="M48" s="27"/>
      <c r="N48" s="28"/>
    </row>
    <row r="49" spans="1:14" s="26" customFormat="1" ht="12.75" customHeight="1" x14ac:dyDescent="0.25">
      <c r="A49" s="64"/>
      <c r="B49" s="27"/>
      <c r="C49" s="27"/>
      <c r="D49" s="27"/>
      <c r="E49" s="27"/>
      <c r="F49" s="27"/>
      <c r="G49" s="27"/>
      <c r="H49" s="27"/>
      <c r="I49" s="27"/>
      <c r="J49" s="27"/>
      <c r="K49" s="27"/>
      <c r="L49" s="27"/>
      <c r="M49" s="27"/>
      <c r="N49" s="28"/>
    </row>
    <row r="50" spans="1:14" s="26" customFormat="1" ht="12.75" customHeight="1" x14ac:dyDescent="0.25">
      <c r="A50" s="64"/>
      <c r="B50" s="27"/>
      <c r="C50" s="27"/>
      <c r="D50" s="27"/>
      <c r="E50" s="27"/>
      <c r="F50" s="27"/>
      <c r="G50" s="27"/>
      <c r="H50" s="27"/>
      <c r="I50" s="27"/>
      <c r="J50" s="27"/>
      <c r="K50" s="27"/>
      <c r="L50" s="27"/>
      <c r="M50" s="27"/>
      <c r="N50" s="28"/>
    </row>
    <row r="51" spans="1:14" s="26" customFormat="1" ht="12.75" customHeight="1" x14ac:dyDescent="0.25">
      <c r="A51" s="64"/>
      <c r="B51" s="27"/>
      <c r="C51" s="27"/>
      <c r="D51" s="27"/>
      <c r="E51" s="27"/>
      <c r="F51" s="27"/>
      <c r="G51" s="27"/>
      <c r="H51" s="27"/>
      <c r="I51" s="27"/>
      <c r="J51" s="27"/>
      <c r="K51" s="27"/>
      <c r="L51" s="27"/>
      <c r="M51" s="27"/>
      <c r="N51" s="28"/>
    </row>
    <row r="52" spans="1:14" s="26" customFormat="1" ht="12.75" customHeight="1" x14ac:dyDescent="0.25">
      <c r="A52" s="64"/>
      <c r="B52" s="27"/>
      <c r="C52" s="27"/>
      <c r="D52" s="27"/>
      <c r="E52" s="27"/>
      <c r="F52" s="27"/>
      <c r="G52" s="27"/>
      <c r="H52" s="27"/>
      <c r="I52" s="27"/>
      <c r="J52" s="27"/>
      <c r="K52" s="27"/>
      <c r="L52" s="27"/>
      <c r="M52" s="27"/>
      <c r="N52" s="28"/>
    </row>
    <row r="53" spans="1:14" s="26" customFormat="1" ht="12.75" customHeight="1" x14ac:dyDescent="0.25">
      <c r="A53" s="64"/>
      <c r="B53" s="27"/>
      <c r="C53" s="27"/>
      <c r="D53" s="27"/>
      <c r="E53" s="27"/>
      <c r="F53" s="27"/>
      <c r="G53" s="27"/>
      <c r="H53" s="27"/>
      <c r="I53" s="27"/>
      <c r="J53" s="27"/>
      <c r="K53" s="27"/>
      <c r="L53" s="27"/>
      <c r="M53" s="27"/>
      <c r="N53" s="28"/>
    </row>
    <row r="54" spans="1:14" s="26" customFormat="1" ht="12.75" customHeight="1" x14ac:dyDescent="0.25">
      <c r="A54" s="64"/>
      <c r="B54" s="27"/>
      <c r="C54" s="27"/>
      <c r="D54" s="27"/>
      <c r="E54" s="27"/>
      <c r="F54" s="27"/>
      <c r="G54" s="27"/>
      <c r="H54" s="27"/>
      <c r="I54" s="27"/>
      <c r="J54" s="27"/>
      <c r="K54" s="27"/>
      <c r="L54" s="27"/>
      <c r="M54" s="27"/>
      <c r="N54" s="28"/>
    </row>
    <row r="55" spans="1:14" s="26" customFormat="1" ht="12.75" customHeight="1" x14ac:dyDescent="0.25">
      <c r="A55" s="64"/>
      <c r="B55" s="27"/>
      <c r="C55" s="27"/>
      <c r="D55" s="27"/>
      <c r="E55" s="27"/>
      <c r="F55" s="27"/>
      <c r="G55" s="27"/>
      <c r="H55" s="27"/>
      <c r="I55" s="27"/>
      <c r="J55" s="27"/>
      <c r="K55" s="27"/>
      <c r="L55" s="27"/>
      <c r="M55" s="27"/>
      <c r="N55" s="28"/>
    </row>
    <row r="56" spans="1:14" s="26" customFormat="1" ht="12.5" x14ac:dyDescent="0.25">
      <c r="A56" s="64"/>
      <c r="B56" s="27"/>
      <c r="C56" s="27"/>
      <c r="D56" s="27"/>
      <c r="E56" s="27"/>
      <c r="F56" s="27"/>
      <c r="G56" s="27"/>
      <c r="H56" s="27"/>
      <c r="I56" s="27"/>
      <c r="J56" s="27"/>
      <c r="K56" s="27"/>
      <c r="L56" s="27"/>
      <c r="M56" s="27"/>
      <c r="N56" s="28"/>
    </row>
    <row r="57" spans="1:14" s="26" customFormat="1" ht="12.5" x14ac:dyDescent="0.25">
      <c r="A57" s="64"/>
      <c r="B57" s="27"/>
      <c r="C57" s="27"/>
      <c r="D57" s="27"/>
      <c r="E57" s="27"/>
      <c r="F57" s="27"/>
      <c r="G57" s="27"/>
      <c r="H57" s="27"/>
      <c r="I57" s="27"/>
      <c r="J57" s="27"/>
      <c r="K57" s="27"/>
      <c r="L57" s="27"/>
      <c r="M57" s="27"/>
      <c r="N57" s="28"/>
    </row>
    <row r="58" spans="1:14" s="26" customFormat="1" ht="13" x14ac:dyDescent="0.25">
      <c r="A58" s="67" t="s">
        <v>95</v>
      </c>
      <c r="B58" s="27"/>
      <c r="C58" s="27"/>
      <c r="D58" s="27"/>
      <c r="E58" s="27"/>
      <c r="F58" s="27"/>
      <c r="G58" s="27"/>
      <c r="H58" s="27"/>
      <c r="I58" s="27"/>
      <c r="J58" s="27"/>
      <c r="K58" s="27"/>
      <c r="L58" s="27"/>
      <c r="M58" s="27"/>
      <c r="N58" s="28"/>
    </row>
    <row r="59" spans="1:14" s="26" customFormat="1" ht="12.5" x14ac:dyDescent="0.25">
      <c r="A59" s="66" t="s">
        <v>96</v>
      </c>
      <c r="B59" s="27"/>
      <c r="C59" s="27"/>
      <c r="D59" s="27"/>
      <c r="E59" s="27"/>
      <c r="F59" s="27"/>
      <c r="G59" s="27"/>
      <c r="H59" s="27"/>
      <c r="I59" s="27"/>
      <c r="J59" s="27"/>
      <c r="K59" s="27"/>
      <c r="L59" s="27"/>
      <c r="M59" s="27"/>
      <c r="N59" s="28"/>
    </row>
    <row r="60" spans="1:14" s="26" customFormat="1" ht="12.5" x14ac:dyDescent="0.25">
      <c r="A60" s="66" t="s">
        <v>97</v>
      </c>
      <c r="B60" s="27"/>
      <c r="C60" s="27"/>
      <c r="D60" s="27"/>
      <c r="E60" s="27"/>
      <c r="F60" s="27"/>
      <c r="G60" s="27"/>
      <c r="H60" s="27"/>
      <c r="I60" s="27"/>
      <c r="J60" s="27"/>
      <c r="K60" s="27"/>
      <c r="L60" s="27"/>
      <c r="M60" s="27"/>
      <c r="N60" s="28"/>
    </row>
    <row r="61" spans="1:14" s="26" customFormat="1" ht="12.5" x14ac:dyDescent="0.25">
      <c r="A61" s="66" t="s">
        <v>98</v>
      </c>
      <c r="B61" s="27"/>
      <c r="C61" s="27"/>
      <c r="D61" s="27"/>
      <c r="E61" s="27"/>
      <c r="F61" s="27"/>
      <c r="G61" s="27"/>
      <c r="H61" s="27"/>
      <c r="I61" s="27"/>
      <c r="J61" s="27"/>
      <c r="K61" s="27"/>
      <c r="L61" s="27"/>
      <c r="M61" s="27"/>
      <c r="N61" s="28"/>
    </row>
    <row r="62" spans="1:14" s="26" customFormat="1" ht="12.5" x14ac:dyDescent="0.25">
      <c r="A62" s="66" t="s">
        <v>99</v>
      </c>
      <c r="B62" s="27"/>
      <c r="C62" s="27"/>
      <c r="D62" s="27"/>
      <c r="E62" s="27"/>
      <c r="F62" s="27"/>
      <c r="G62" s="27"/>
      <c r="H62" s="27"/>
      <c r="I62" s="27"/>
      <c r="J62" s="27"/>
      <c r="K62" s="27"/>
      <c r="L62" s="27"/>
      <c r="M62" s="27"/>
      <c r="N62" s="28"/>
    </row>
    <row r="63" spans="1:14" ht="12.5" x14ac:dyDescent="0.25">
      <c r="A63" s="29"/>
      <c r="B63" s="30"/>
      <c r="C63" s="30"/>
      <c r="D63" s="30"/>
      <c r="E63" s="30"/>
      <c r="F63" s="30"/>
      <c r="G63" s="30"/>
      <c r="H63" s="30"/>
      <c r="I63" s="30"/>
      <c r="J63" s="30"/>
      <c r="K63" s="30"/>
      <c r="L63" s="30"/>
      <c r="M63" s="30"/>
      <c r="N63" s="31"/>
    </row>
    <row r="65" spans="1:14" ht="12.75" customHeight="1" x14ac:dyDescent="0.25">
      <c r="A65" s="21" t="s">
        <v>100</v>
      </c>
      <c r="B65" s="22"/>
      <c r="C65" s="22"/>
      <c r="D65" s="22"/>
      <c r="E65" s="22"/>
      <c r="F65" s="22"/>
      <c r="G65" s="22"/>
      <c r="H65" s="22"/>
      <c r="I65" s="22"/>
      <c r="J65" s="22"/>
      <c r="K65" s="22"/>
      <c r="L65" s="22"/>
      <c r="M65" s="22"/>
      <c r="N65" s="23"/>
    </row>
    <row r="66" spans="1:14" ht="12.75" customHeight="1" x14ac:dyDescent="0.25">
      <c r="A66" s="32" t="s">
        <v>101</v>
      </c>
      <c r="B66" s="33"/>
      <c r="C66" s="34"/>
      <c r="D66" s="35" t="s">
        <v>102</v>
      </c>
      <c r="E66" s="36"/>
      <c r="F66" s="36"/>
      <c r="G66" s="36"/>
      <c r="H66" s="36"/>
      <c r="I66" s="36"/>
      <c r="J66" s="36"/>
      <c r="K66" s="36"/>
      <c r="L66" s="36"/>
      <c r="M66" s="36"/>
      <c r="N66" s="37"/>
    </row>
    <row r="67" spans="1:14" ht="13" x14ac:dyDescent="0.25">
      <c r="A67" s="38"/>
      <c r="B67" s="39"/>
      <c r="C67" s="40"/>
      <c r="D67" s="41" t="s">
        <v>103</v>
      </c>
      <c r="E67" s="19"/>
      <c r="F67" s="19"/>
      <c r="G67" s="19"/>
      <c r="H67" s="19"/>
      <c r="I67" s="19"/>
      <c r="J67" s="19"/>
      <c r="K67" s="19"/>
      <c r="L67" s="19"/>
      <c r="M67" s="19"/>
      <c r="N67" s="20"/>
    </row>
    <row r="68" spans="1:14" ht="12.75" customHeight="1" x14ac:dyDescent="0.25">
      <c r="A68" s="42" t="s">
        <v>104</v>
      </c>
      <c r="B68" s="43"/>
      <c r="C68" s="44"/>
      <c r="D68" s="45" t="s">
        <v>105</v>
      </c>
      <c r="E68" s="46"/>
      <c r="F68" s="46"/>
      <c r="G68" s="46"/>
      <c r="H68" s="46"/>
      <c r="I68" s="46"/>
      <c r="J68" s="46"/>
      <c r="K68" s="46"/>
      <c r="L68" s="46"/>
      <c r="M68" s="46"/>
      <c r="N68" s="47"/>
    </row>
    <row r="69" spans="1:14" ht="12.75" customHeight="1" x14ac:dyDescent="0.25">
      <c r="A69" s="32" t="s">
        <v>106</v>
      </c>
      <c r="B69" s="33"/>
      <c r="C69" s="34"/>
      <c r="D69" s="35" t="s">
        <v>107</v>
      </c>
      <c r="E69" s="36"/>
      <c r="F69" s="36"/>
      <c r="G69" s="36"/>
      <c r="H69" s="36"/>
      <c r="I69" s="36"/>
      <c r="J69" s="36"/>
      <c r="K69" s="36"/>
      <c r="L69" s="36"/>
      <c r="M69" s="36"/>
      <c r="N69" s="37"/>
    </row>
    <row r="70" spans="1:14" ht="12.75" customHeight="1" x14ac:dyDescent="0.25">
      <c r="A70" s="32" t="s">
        <v>108</v>
      </c>
      <c r="B70" s="33"/>
      <c r="C70" s="34"/>
      <c r="D70" s="35" t="s">
        <v>109</v>
      </c>
      <c r="E70" s="36"/>
      <c r="F70" s="36"/>
      <c r="G70" s="36"/>
      <c r="H70" s="36"/>
      <c r="I70" s="36"/>
      <c r="J70" s="36"/>
      <c r="K70" s="36"/>
      <c r="L70" s="36"/>
      <c r="M70" s="36"/>
      <c r="N70" s="37"/>
    </row>
    <row r="71" spans="1:14" ht="13" x14ac:dyDescent="0.25">
      <c r="A71" s="48"/>
      <c r="B71" s="49"/>
      <c r="C71" s="50"/>
      <c r="D71" s="16" t="s">
        <v>110</v>
      </c>
      <c r="E71" s="17"/>
      <c r="F71" s="17"/>
      <c r="G71" s="17"/>
      <c r="H71" s="17"/>
      <c r="I71" s="17"/>
      <c r="J71" s="17"/>
      <c r="K71" s="17"/>
      <c r="L71" s="17"/>
      <c r="M71" s="17"/>
      <c r="N71" s="18"/>
    </row>
    <row r="72" spans="1:14" ht="12.75" customHeight="1" x14ac:dyDescent="0.25">
      <c r="A72" s="38"/>
      <c r="B72" s="39"/>
      <c r="C72" s="40"/>
      <c r="D72" s="41" t="s">
        <v>111</v>
      </c>
      <c r="E72" s="19"/>
      <c r="F72" s="19"/>
      <c r="G72" s="19"/>
      <c r="H72" s="19"/>
      <c r="I72" s="19"/>
      <c r="J72" s="19"/>
      <c r="K72" s="19"/>
      <c r="L72" s="19"/>
      <c r="M72" s="19"/>
      <c r="N72" s="20"/>
    </row>
    <row r="73" spans="1:14" ht="12.75" customHeight="1" x14ac:dyDescent="0.25">
      <c r="A73" s="32" t="s">
        <v>112</v>
      </c>
      <c r="B73" s="33"/>
      <c r="C73" s="34"/>
      <c r="D73" s="35" t="s">
        <v>113</v>
      </c>
      <c r="E73" s="36"/>
      <c r="F73" s="36"/>
      <c r="G73" s="36"/>
      <c r="H73" s="36"/>
      <c r="I73" s="36"/>
      <c r="J73" s="36"/>
      <c r="K73" s="36"/>
      <c r="L73" s="36"/>
      <c r="M73" s="36"/>
      <c r="N73" s="37"/>
    </row>
    <row r="74" spans="1:14" ht="13" x14ac:dyDescent="0.25">
      <c r="A74" s="38"/>
      <c r="B74" s="39"/>
      <c r="C74" s="40"/>
      <c r="D74" s="41" t="s">
        <v>114</v>
      </c>
      <c r="E74" s="19"/>
      <c r="F74" s="19"/>
      <c r="G74" s="19"/>
      <c r="H74" s="19"/>
      <c r="I74" s="19"/>
      <c r="J74" s="19"/>
      <c r="K74" s="19"/>
      <c r="L74" s="19"/>
      <c r="M74" s="19"/>
      <c r="N74" s="20"/>
    </row>
    <row r="75" spans="1:14" ht="12.75" customHeight="1" x14ac:dyDescent="0.25">
      <c r="A75" s="32" t="s">
        <v>115</v>
      </c>
      <c r="B75" s="33"/>
      <c r="C75" s="34"/>
      <c r="D75" s="35" t="s">
        <v>116</v>
      </c>
      <c r="E75" s="36"/>
      <c r="F75" s="36"/>
      <c r="G75" s="36"/>
      <c r="H75" s="36"/>
      <c r="I75" s="36"/>
      <c r="J75" s="36"/>
      <c r="K75" s="36"/>
      <c r="L75" s="36"/>
      <c r="M75" s="36"/>
      <c r="N75" s="37"/>
    </row>
    <row r="76" spans="1:14" ht="13" x14ac:dyDescent="0.25">
      <c r="A76" s="38"/>
      <c r="B76" s="39"/>
      <c r="C76" s="40"/>
      <c r="D76" s="41" t="s">
        <v>117</v>
      </c>
      <c r="E76" s="19"/>
      <c r="F76" s="19"/>
      <c r="G76" s="19"/>
      <c r="H76" s="19"/>
      <c r="I76" s="19"/>
      <c r="J76" s="19"/>
      <c r="K76" s="19"/>
      <c r="L76" s="19"/>
      <c r="M76" s="19"/>
      <c r="N76" s="20"/>
    </row>
    <row r="77" spans="1:14" ht="12.75" customHeight="1" x14ac:dyDescent="0.25">
      <c r="A77" s="42" t="s">
        <v>118</v>
      </c>
      <c r="B77" s="43"/>
      <c r="C77" s="44"/>
      <c r="D77" s="45" t="s">
        <v>119</v>
      </c>
      <c r="E77" s="46"/>
      <c r="F77" s="46"/>
      <c r="G77" s="46"/>
      <c r="H77" s="46"/>
      <c r="I77" s="46"/>
      <c r="J77" s="46"/>
      <c r="K77" s="46"/>
      <c r="L77" s="46"/>
      <c r="M77" s="46"/>
      <c r="N77" s="47"/>
    </row>
    <row r="78" spans="1:14" ht="12.75" customHeight="1" x14ac:dyDescent="0.25">
      <c r="A78" s="32" t="s">
        <v>120</v>
      </c>
      <c r="B78" s="33"/>
      <c r="C78" s="34"/>
      <c r="D78" s="35" t="s">
        <v>121</v>
      </c>
      <c r="E78" s="36"/>
      <c r="F78" s="36"/>
      <c r="G78" s="36"/>
      <c r="H78" s="36"/>
      <c r="I78" s="36"/>
      <c r="J78" s="36"/>
      <c r="K78" s="36"/>
      <c r="L78" s="36"/>
      <c r="M78" s="36"/>
      <c r="N78" s="37"/>
    </row>
    <row r="79" spans="1:14" ht="13" x14ac:dyDescent="0.25">
      <c r="A79" s="38"/>
      <c r="B79" s="39"/>
      <c r="C79" s="40"/>
      <c r="D79" s="41" t="s">
        <v>122</v>
      </c>
      <c r="E79" s="19"/>
      <c r="F79" s="19"/>
      <c r="G79" s="19"/>
      <c r="H79" s="19"/>
      <c r="I79" s="19"/>
      <c r="J79" s="19"/>
      <c r="K79" s="19"/>
      <c r="L79" s="19"/>
      <c r="M79" s="19"/>
      <c r="N79" s="20"/>
    </row>
    <row r="80" spans="1:14" ht="12.75" customHeight="1" x14ac:dyDescent="0.25">
      <c r="A80" s="32" t="s">
        <v>123</v>
      </c>
      <c r="B80" s="33"/>
      <c r="C80" s="34"/>
      <c r="D80" s="35" t="s">
        <v>124</v>
      </c>
      <c r="E80" s="36"/>
      <c r="F80" s="36"/>
      <c r="G80" s="36"/>
      <c r="H80" s="36"/>
      <c r="I80" s="36"/>
      <c r="J80" s="36"/>
      <c r="K80" s="36"/>
      <c r="L80" s="36"/>
      <c r="M80" s="36"/>
      <c r="N80" s="37"/>
    </row>
    <row r="81" spans="1:14" ht="13" x14ac:dyDescent="0.25">
      <c r="A81" s="48"/>
      <c r="B81" s="49"/>
      <c r="C81" s="50"/>
      <c r="D81" s="16" t="s">
        <v>125</v>
      </c>
      <c r="E81" s="17"/>
      <c r="F81" s="17"/>
      <c r="G81" s="17"/>
      <c r="H81" s="17"/>
      <c r="I81" s="17"/>
      <c r="J81" s="17"/>
      <c r="K81" s="17"/>
      <c r="L81" s="17"/>
      <c r="M81" s="17"/>
      <c r="N81" s="18"/>
    </row>
    <row r="82" spans="1:14" ht="13" x14ac:dyDescent="0.25">
      <c r="A82" s="48"/>
      <c r="B82" s="49"/>
      <c r="C82" s="50"/>
      <c r="D82" s="16" t="s">
        <v>126</v>
      </c>
      <c r="E82" s="17"/>
      <c r="F82" s="17"/>
      <c r="G82" s="17"/>
      <c r="H82" s="17"/>
      <c r="I82" s="17"/>
      <c r="J82" s="17"/>
      <c r="K82" s="17"/>
      <c r="L82" s="17"/>
      <c r="M82" s="17"/>
      <c r="N82" s="18"/>
    </row>
    <row r="83" spans="1:14" ht="13" x14ac:dyDescent="0.25">
      <c r="A83" s="48"/>
      <c r="B83" s="49"/>
      <c r="C83" s="50"/>
      <c r="D83" s="16" t="s">
        <v>127</v>
      </c>
      <c r="E83" s="17"/>
      <c r="F83" s="17"/>
      <c r="G83" s="17"/>
      <c r="H83" s="17"/>
      <c r="I83" s="17"/>
      <c r="J83" s="17"/>
      <c r="K83" s="17"/>
      <c r="L83" s="17"/>
      <c r="M83" s="17"/>
      <c r="N83" s="18"/>
    </row>
    <row r="84" spans="1:14" ht="13" x14ac:dyDescent="0.25">
      <c r="A84" s="38"/>
      <c r="B84" s="39"/>
      <c r="C84" s="40"/>
      <c r="D84" s="41" t="s">
        <v>128</v>
      </c>
      <c r="E84" s="19"/>
      <c r="F84" s="19"/>
      <c r="G84" s="19"/>
      <c r="H84" s="19"/>
      <c r="I84" s="19"/>
      <c r="J84" s="19"/>
      <c r="K84" s="19"/>
      <c r="L84" s="19"/>
      <c r="M84" s="19"/>
      <c r="N84" s="20"/>
    </row>
    <row r="85" spans="1:14" ht="12.75" customHeight="1" x14ac:dyDescent="0.25">
      <c r="A85" s="32" t="s">
        <v>129</v>
      </c>
      <c r="B85" s="33"/>
      <c r="C85" s="34"/>
      <c r="D85" s="35" t="s">
        <v>130</v>
      </c>
      <c r="E85" s="36"/>
      <c r="F85" s="36"/>
      <c r="G85" s="36"/>
      <c r="H85" s="36"/>
      <c r="I85" s="36"/>
      <c r="J85" s="36"/>
      <c r="K85" s="36"/>
      <c r="L85" s="36"/>
      <c r="M85" s="36"/>
      <c r="N85" s="37"/>
    </row>
    <row r="86" spans="1:14" ht="13" x14ac:dyDescent="0.25">
      <c r="A86" s="38"/>
      <c r="B86" s="39"/>
      <c r="C86" s="40"/>
      <c r="D86" s="41" t="s">
        <v>131</v>
      </c>
      <c r="E86" s="19"/>
      <c r="F86" s="19"/>
      <c r="G86" s="19"/>
      <c r="H86" s="19"/>
      <c r="I86" s="19"/>
      <c r="J86" s="19"/>
      <c r="K86" s="19"/>
      <c r="L86" s="19"/>
      <c r="M86" s="19"/>
      <c r="N86" s="20"/>
    </row>
    <row r="87" spans="1:14" ht="12.75" customHeight="1" x14ac:dyDescent="0.25">
      <c r="A87" s="42" t="s">
        <v>132</v>
      </c>
      <c r="B87" s="43"/>
      <c r="C87" s="44"/>
      <c r="D87" s="45" t="s">
        <v>133</v>
      </c>
      <c r="E87" s="46"/>
      <c r="F87" s="46"/>
      <c r="G87" s="46"/>
      <c r="H87" s="46"/>
      <c r="I87" s="46"/>
      <c r="J87" s="46"/>
      <c r="K87" s="46"/>
      <c r="L87" s="46"/>
      <c r="M87" s="46"/>
      <c r="N87" s="47"/>
    </row>
    <row r="88" spans="1:14" ht="13" x14ac:dyDescent="0.25">
      <c r="A88" s="90" t="s">
        <v>134</v>
      </c>
      <c r="B88" s="91"/>
      <c r="C88" s="92"/>
      <c r="D88" s="214" t="s">
        <v>135</v>
      </c>
      <c r="E88" s="215"/>
      <c r="F88" s="215"/>
      <c r="G88" s="215"/>
      <c r="H88" s="215"/>
      <c r="I88" s="215"/>
      <c r="J88" s="215"/>
      <c r="K88" s="215"/>
      <c r="L88" s="215"/>
      <c r="M88" s="215"/>
      <c r="N88" s="216"/>
    </row>
    <row r="89" spans="1:14" ht="13" x14ac:dyDescent="0.25">
      <c r="A89" s="93"/>
      <c r="B89" s="49"/>
      <c r="C89" s="94"/>
      <c r="D89" s="217"/>
      <c r="E89" s="218"/>
      <c r="F89" s="218"/>
      <c r="G89" s="218"/>
      <c r="H89" s="218"/>
      <c r="I89" s="218"/>
      <c r="J89" s="218"/>
      <c r="K89" s="218"/>
      <c r="L89" s="218"/>
      <c r="M89" s="218"/>
      <c r="N89" s="219"/>
    </row>
    <row r="90" spans="1:14" ht="13" x14ac:dyDescent="0.25">
      <c r="A90" s="95"/>
      <c r="B90" s="96"/>
      <c r="C90" s="97"/>
      <c r="D90" s="220"/>
      <c r="E90" s="221"/>
      <c r="F90" s="221"/>
      <c r="G90" s="221"/>
      <c r="H90" s="221"/>
      <c r="I90" s="221"/>
      <c r="J90" s="221"/>
      <c r="K90" s="221"/>
      <c r="L90" s="221"/>
      <c r="M90" s="221"/>
      <c r="N90" s="222"/>
    </row>
    <row r="91" spans="1:14" ht="13" x14ac:dyDescent="0.25">
      <c r="A91" s="90" t="s">
        <v>136</v>
      </c>
      <c r="B91" s="91"/>
      <c r="C91" s="92"/>
      <c r="D91" s="214" t="s">
        <v>137</v>
      </c>
      <c r="E91" s="215"/>
      <c r="F91" s="215"/>
      <c r="G91" s="215"/>
      <c r="H91" s="215"/>
      <c r="I91" s="215"/>
      <c r="J91" s="215"/>
      <c r="K91" s="215"/>
      <c r="L91" s="215"/>
      <c r="M91" s="215"/>
      <c r="N91" s="216"/>
    </row>
    <row r="92" spans="1:14" ht="13" x14ac:dyDescent="0.25">
      <c r="A92" s="95"/>
      <c r="B92" s="96"/>
      <c r="C92" s="97"/>
      <c r="D92" s="220"/>
      <c r="E92" s="221"/>
      <c r="F92" s="221"/>
      <c r="G92" s="221"/>
      <c r="H92" s="221"/>
      <c r="I92" s="221"/>
      <c r="J92" s="221"/>
      <c r="K92" s="221"/>
      <c r="L92" s="221"/>
      <c r="M92" s="221"/>
      <c r="N92" s="222"/>
    </row>
  </sheetData>
  <mergeCells count="2">
    <mergeCell ref="D88:N90"/>
    <mergeCell ref="D91:N92"/>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rowBreaks count="2" manualBreakCount="2">
    <brk id="38" max="13" man="1"/>
    <brk id="63"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249977111117893"/>
  </sheetPr>
  <dimension ref="A1:AA147"/>
  <sheetViews>
    <sheetView zoomScale="90" zoomScaleNormal="90" workbookViewId="0">
      <pane ySplit="2" topLeftCell="A3" activePane="bottomLeft" state="frozen"/>
      <selection activeCell="O1" sqref="O1"/>
      <selection pane="bottomLeft" activeCell="G5" sqref="G5"/>
    </sheetView>
  </sheetViews>
  <sheetFormatPr defaultColWidth="11.453125" defaultRowHeight="12.75" customHeight="1" x14ac:dyDescent="0.25"/>
  <cols>
    <col min="1" max="1" width="10.7265625" style="149" bestFit="1" customWidth="1"/>
    <col min="2" max="2" width="9.7265625" style="149" customWidth="1"/>
    <col min="3" max="3" width="15.26953125" style="155" customWidth="1"/>
    <col min="4" max="4" width="14.7265625" style="149" customWidth="1"/>
    <col min="5" max="5" width="23.7265625" style="156" customWidth="1"/>
    <col min="6" max="6" width="33.81640625" style="149" customWidth="1"/>
    <col min="7" max="7" width="34.453125" style="149" customWidth="1"/>
    <col min="8" max="8" width="33" style="157" customWidth="1"/>
    <col min="9" max="9" width="23" style="149" customWidth="1"/>
    <col min="10" max="10" width="14.1796875" style="149" customWidth="1"/>
    <col min="11" max="11" width="30.26953125" style="149" hidden="1" customWidth="1"/>
    <col min="12" max="14" width="23" style="149" customWidth="1"/>
    <col min="15" max="15" width="91.453125" style="149" customWidth="1"/>
    <col min="16" max="16" width="3.453125" style="149" customWidth="1"/>
    <col min="17" max="17" width="14.7265625" style="149" customWidth="1"/>
    <col min="18" max="18" width="43.7265625" style="149" customWidth="1"/>
    <col min="19" max="19" width="43.26953125" style="149" customWidth="1"/>
    <col min="20" max="20" width="36.54296875" customWidth="1"/>
    <col min="21" max="21" width="37.1796875" style="149" hidden="1" customWidth="1"/>
    <col min="22" max="22" width="38.54296875" style="149" hidden="1" customWidth="1"/>
    <col min="23" max="25" width="11.453125" style="149" customWidth="1"/>
    <col min="26" max="26" width="17" style="149" customWidth="1"/>
    <col min="27" max="27" width="11.453125" style="149" hidden="1" customWidth="1"/>
    <col min="28" max="16384" width="11.453125" style="149"/>
  </cols>
  <sheetData>
    <row r="1" spans="1:27" customFormat="1" ht="13" x14ac:dyDescent="0.3">
      <c r="A1" s="3" t="s">
        <v>57</v>
      </c>
      <c r="B1" s="4"/>
      <c r="C1" s="4"/>
      <c r="D1" s="4"/>
      <c r="E1" s="4"/>
      <c r="F1" s="4"/>
      <c r="G1" s="4"/>
      <c r="H1" s="4"/>
      <c r="I1" s="4"/>
      <c r="J1" s="4"/>
      <c r="K1" s="165"/>
      <c r="L1" s="166"/>
      <c r="M1" s="167"/>
      <c r="N1" s="167"/>
      <c r="O1" s="167"/>
      <c r="P1" s="167"/>
      <c r="Q1" s="167"/>
      <c r="R1" s="167"/>
      <c r="S1" s="167"/>
      <c r="T1" s="167"/>
      <c r="U1" s="167"/>
      <c r="V1" s="167"/>
      <c r="AA1" s="4"/>
    </row>
    <row r="2" spans="1:27" ht="42.75" customHeight="1" x14ac:dyDescent="0.25">
      <c r="A2" s="126" t="s">
        <v>138</v>
      </c>
      <c r="B2" s="126" t="s">
        <v>139</v>
      </c>
      <c r="C2" s="126" t="s">
        <v>140</v>
      </c>
      <c r="D2" s="126" t="s">
        <v>141</v>
      </c>
      <c r="E2" s="126" t="s">
        <v>142</v>
      </c>
      <c r="F2" s="126" t="s">
        <v>143</v>
      </c>
      <c r="G2" s="126" t="s">
        <v>144</v>
      </c>
      <c r="H2" s="126" t="s">
        <v>145</v>
      </c>
      <c r="I2" s="126" t="s">
        <v>146</v>
      </c>
      <c r="J2" s="126" t="s">
        <v>147</v>
      </c>
      <c r="K2" s="162" t="s">
        <v>148</v>
      </c>
      <c r="L2" s="126" t="s">
        <v>149</v>
      </c>
      <c r="M2" s="126" t="s">
        <v>150</v>
      </c>
      <c r="N2" s="126" t="s">
        <v>151</v>
      </c>
      <c r="O2" s="126" t="s">
        <v>152</v>
      </c>
      <c r="P2" s="177"/>
      <c r="Q2" s="177" t="s">
        <v>153</v>
      </c>
      <c r="R2" s="177" t="s">
        <v>154</v>
      </c>
      <c r="S2" s="177" t="s">
        <v>155</v>
      </c>
      <c r="T2" s="177" t="s">
        <v>156</v>
      </c>
      <c r="U2" s="179" t="s">
        <v>157</v>
      </c>
      <c r="V2" s="179" t="s">
        <v>158</v>
      </c>
      <c r="AA2" s="201" t="s">
        <v>159</v>
      </c>
    </row>
    <row r="3" spans="1:27" ht="99.65" customHeight="1" x14ac:dyDescent="0.25">
      <c r="A3" s="193" t="s">
        <v>160</v>
      </c>
      <c r="B3" s="194" t="s">
        <v>161</v>
      </c>
      <c r="C3" s="194" t="s">
        <v>162</v>
      </c>
      <c r="D3" s="195" t="s">
        <v>163</v>
      </c>
      <c r="E3" s="194" t="s">
        <v>164</v>
      </c>
      <c r="F3" s="194" t="s">
        <v>165</v>
      </c>
      <c r="G3" s="194" t="s">
        <v>166</v>
      </c>
      <c r="H3" s="195" t="s">
        <v>167</v>
      </c>
      <c r="I3" s="150"/>
      <c r="J3" s="151"/>
      <c r="K3" s="195" t="s">
        <v>168</v>
      </c>
      <c r="L3" s="178" t="s">
        <v>169</v>
      </c>
      <c r="M3" s="152" t="s">
        <v>170</v>
      </c>
      <c r="N3" s="147" t="s">
        <v>171</v>
      </c>
      <c r="O3" s="187" t="s">
        <v>172</v>
      </c>
      <c r="P3" s="177"/>
      <c r="Q3" s="150">
        <v>1</v>
      </c>
      <c r="R3" s="150">
        <v>1.1000000000000001</v>
      </c>
      <c r="S3" s="195" t="s">
        <v>173</v>
      </c>
      <c r="T3" s="178" t="s">
        <v>174</v>
      </c>
      <c r="U3" s="178" t="s">
        <v>174</v>
      </c>
      <c r="V3" s="178" t="s">
        <v>175</v>
      </c>
      <c r="AA3" s="154" t="e">
        <f>IF(OR(J3="Fail",ISBLANK(J3)),INDEX('Issue Code Table'!C:C,MATCH(N:N,'Issue Code Table'!A:A,0)),IF(M3="Critical",6,IF(M3="Significant",5,IF(M3="Moderate",3,2))))</f>
        <v>#N/A</v>
      </c>
    </row>
    <row r="4" spans="1:27" ht="99.65" customHeight="1" x14ac:dyDescent="0.25">
      <c r="A4" s="193" t="s">
        <v>176</v>
      </c>
      <c r="B4" s="194" t="s">
        <v>177</v>
      </c>
      <c r="C4" s="194" t="s">
        <v>178</v>
      </c>
      <c r="D4" s="195" t="s">
        <v>163</v>
      </c>
      <c r="E4" s="194" t="s">
        <v>179</v>
      </c>
      <c r="F4" s="194" t="s">
        <v>165</v>
      </c>
      <c r="G4" s="194" t="s">
        <v>180</v>
      </c>
      <c r="H4" s="195" t="s">
        <v>181</v>
      </c>
      <c r="I4" s="150"/>
      <c r="J4" s="151"/>
      <c r="K4" s="195" t="s">
        <v>182</v>
      </c>
      <c r="L4" s="178" t="s">
        <v>183</v>
      </c>
      <c r="M4" s="152" t="s">
        <v>184</v>
      </c>
      <c r="N4" s="147" t="s">
        <v>185</v>
      </c>
      <c r="O4" s="184" t="s">
        <v>186</v>
      </c>
      <c r="P4" s="177"/>
      <c r="Q4" s="150" t="s">
        <v>187</v>
      </c>
      <c r="R4" s="150" t="s">
        <v>188</v>
      </c>
      <c r="S4" s="195" t="s">
        <v>189</v>
      </c>
      <c r="T4" s="195" t="s">
        <v>190</v>
      </c>
      <c r="U4" s="178" t="s">
        <v>190</v>
      </c>
      <c r="V4" s="178" t="s">
        <v>191</v>
      </c>
      <c r="AA4" s="154" t="e">
        <f>IF(OR(J4="Fail",ISBLANK(J4)),INDEX('Issue Code Table'!C:C,MATCH(N:N,'Issue Code Table'!A:A,0)),IF(M4="Critical",6,IF(M4="Significant",5,IF(M4="Moderate",3,2))))</f>
        <v>#N/A</v>
      </c>
    </row>
    <row r="5" spans="1:27" ht="99.65" customHeight="1" x14ac:dyDescent="0.25">
      <c r="A5" s="193" t="s">
        <v>192</v>
      </c>
      <c r="B5" s="151" t="s">
        <v>193</v>
      </c>
      <c r="C5" s="151" t="s">
        <v>194</v>
      </c>
      <c r="D5" s="195" t="s">
        <v>163</v>
      </c>
      <c r="E5" s="194" t="s">
        <v>195</v>
      </c>
      <c r="F5" s="151" t="s">
        <v>196</v>
      </c>
      <c r="G5" s="151" t="s">
        <v>197</v>
      </c>
      <c r="H5" s="151" t="s">
        <v>198</v>
      </c>
      <c r="I5" s="150"/>
      <c r="J5" s="151"/>
      <c r="K5" s="195" t="s">
        <v>199</v>
      </c>
      <c r="L5" s="151" t="s">
        <v>200</v>
      </c>
      <c r="M5" s="186" t="s">
        <v>184</v>
      </c>
      <c r="N5" s="147" t="s">
        <v>201</v>
      </c>
      <c r="O5" s="170" t="s">
        <v>202</v>
      </c>
      <c r="P5" s="177"/>
      <c r="Q5" s="150"/>
      <c r="R5" s="150"/>
      <c r="S5" s="195"/>
      <c r="T5" s="178" t="s">
        <v>203</v>
      </c>
      <c r="U5" s="178" t="s">
        <v>204</v>
      </c>
      <c r="V5" s="178" t="s">
        <v>205</v>
      </c>
      <c r="AA5" s="154" t="e">
        <f>IF(OR(J5="Fail",ISBLANK(J5)),INDEX('Issue Code Table'!C:C,MATCH(N:N,'Issue Code Table'!A:A,0)),IF(M5="Critical",6,IF(M5="Significant",5,IF(M5="Moderate",3,2))))</f>
        <v>#N/A</v>
      </c>
    </row>
    <row r="6" spans="1:27" ht="99.65" customHeight="1" x14ac:dyDescent="0.25">
      <c r="A6" s="193" t="s">
        <v>206</v>
      </c>
      <c r="B6" s="196" t="s">
        <v>207</v>
      </c>
      <c r="C6" s="196" t="s">
        <v>208</v>
      </c>
      <c r="D6" s="195" t="s">
        <v>163</v>
      </c>
      <c r="E6" s="194" t="s">
        <v>209</v>
      </c>
      <c r="F6" s="194" t="s">
        <v>210</v>
      </c>
      <c r="G6" s="194" t="s">
        <v>211</v>
      </c>
      <c r="H6" s="195" t="s">
        <v>212</v>
      </c>
      <c r="I6" s="150"/>
      <c r="J6" s="151"/>
      <c r="K6" s="195" t="s">
        <v>213</v>
      </c>
      <c r="L6" s="178"/>
      <c r="M6" s="152" t="s">
        <v>214</v>
      </c>
      <c r="N6" s="147" t="s">
        <v>215</v>
      </c>
      <c r="O6" s="185" t="s">
        <v>216</v>
      </c>
      <c r="P6" s="177"/>
      <c r="Q6" s="150" t="s">
        <v>187</v>
      </c>
      <c r="R6" s="150" t="s">
        <v>217</v>
      </c>
      <c r="S6" s="195" t="s">
        <v>218</v>
      </c>
      <c r="T6" s="195" t="s">
        <v>219</v>
      </c>
      <c r="U6" s="178" t="s">
        <v>220</v>
      </c>
      <c r="V6" s="180"/>
      <c r="AA6" s="154">
        <f>IF(OR(J6="Fail",ISBLANK(J6)),INDEX('Issue Code Table'!C:C,MATCH(N:N,'Issue Code Table'!A:A,0)),IF(M6="Critical",6,IF(M6="Significant",5,IF(M6="Moderate",3,2))))</f>
        <v>5</v>
      </c>
    </row>
    <row r="7" spans="1:27" ht="99.65" customHeight="1" x14ac:dyDescent="0.25">
      <c r="A7" s="193" t="s">
        <v>221</v>
      </c>
      <c r="B7" s="196" t="s">
        <v>207</v>
      </c>
      <c r="C7" s="196" t="s">
        <v>208</v>
      </c>
      <c r="D7" s="195" t="s">
        <v>163</v>
      </c>
      <c r="E7" s="194" t="s">
        <v>222</v>
      </c>
      <c r="F7" s="194" t="s">
        <v>223</v>
      </c>
      <c r="G7" s="194" t="s">
        <v>224</v>
      </c>
      <c r="H7" s="195" t="s">
        <v>225</v>
      </c>
      <c r="I7" s="150"/>
      <c r="J7" s="151"/>
      <c r="K7" s="195" t="s">
        <v>226</v>
      </c>
      <c r="L7" s="178"/>
      <c r="M7" s="152" t="s">
        <v>214</v>
      </c>
      <c r="N7" s="147" t="s">
        <v>215</v>
      </c>
      <c r="O7" s="185" t="s">
        <v>216</v>
      </c>
      <c r="P7" s="177"/>
      <c r="Q7" s="150" t="s">
        <v>187</v>
      </c>
      <c r="R7" s="150" t="s">
        <v>227</v>
      </c>
      <c r="S7" s="195" t="s">
        <v>228</v>
      </c>
      <c r="T7" s="195" t="s">
        <v>229</v>
      </c>
      <c r="U7" s="178" t="s">
        <v>230</v>
      </c>
      <c r="V7" s="180"/>
      <c r="AA7" s="154">
        <f>IF(OR(J7="Fail",ISBLANK(J7)),INDEX('Issue Code Table'!C:C,MATCH(N:N,'Issue Code Table'!A:A,0)),IF(M7="Critical",6,IF(M7="Significant",5,IF(M7="Moderate",3,2))))</f>
        <v>5</v>
      </c>
    </row>
    <row r="8" spans="1:27" ht="99.65" customHeight="1" x14ac:dyDescent="0.25">
      <c r="A8" s="193" t="s">
        <v>231</v>
      </c>
      <c r="B8" s="196" t="s">
        <v>232</v>
      </c>
      <c r="C8" s="196" t="s">
        <v>233</v>
      </c>
      <c r="D8" s="195" t="s">
        <v>163</v>
      </c>
      <c r="E8" s="194" t="s">
        <v>234</v>
      </c>
      <c r="F8" s="194" t="s">
        <v>235</v>
      </c>
      <c r="G8" s="194" t="s">
        <v>236</v>
      </c>
      <c r="H8" s="195" t="s">
        <v>237</v>
      </c>
      <c r="I8" s="150"/>
      <c r="J8" s="151"/>
      <c r="K8" s="195" t="s">
        <v>238</v>
      </c>
      <c r="L8" s="178"/>
      <c r="M8" s="152" t="s">
        <v>214</v>
      </c>
      <c r="N8" s="147" t="s">
        <v>239</v>
      </c>
      <c r="O8" s="152" t="s">
        <v>240</v>
      </c>
      <c r="P8" s="177"/>
      <c r="Q8" s="150" t="s">
        <v>241</v>
      </c>
      <c r="R8" s="150" t="s">
        <v>242</v>
      </c>
      <c r="S8" s="195" t="s">
        <v>243</v>
      </c>
      <c r="T8" s="195" t="s">
        <v>244</v>
      </c>
      <c r="U8" s="178" t="s">
        <v>245</v>
      </c>
      <c r="V8" s="180"/>
      <c r="AA8" s="154">
        <f>IF(OR(J8="Fail",ISBLANK(J8)),INDEX('Issue Code Table'!C:C,MATCH(N:N,'Issue Code Table'!A:A,0)),IF(M8="Critical",6,IF(M8="Significant",5,IF(M8="Moderate",3,2))))</f>
        <v>3</v>
      </c>
    </row>
    <row r="9" spans="1:27" ht="99.65" customHeight="1" x14ac:dyDescent="0.25">
      <c r="A9" s="193" t="s">
        <v>246</v>
      </c>
      <c r="B9" s="196" t="s">
        <v>247</v>
      </c>
      <c r="C9" s="196" t="s">
        <v>248</v>
      </c>
      <c r="D9" s="195" t="s">
        <v>163</v>
      </c>
      <c r="E9" s="194" t="s">
        <v>249</v>
      </c>
      <c r="F9" s="194" t="s">
        <v>250</v>
      </c>
      <c r="G9" s="194" t="s">
        <v>251</v>
      </c>
      <c r="H9" s="195" t="s">
        <v>252</v>
      </c>
      <c r="I9" s="150"/>
      <c r="J9" s="151"/>
      <c r="K9" s="195" t="s">
        <v>253</v>
      </c>
      <c r="L9" s="178"/>
      <c r="M9" s="152" t="s">
        <v>184</v>
      </c>
      <c r="N9" s="147" t="s">
        <v>254</v>
      </c>
      <c r="O9" s="152" t="s">
        <v>255</v>
      </c>
      <c r="P9" s="153"/>
      <c r="Q9" s="150" t="s">
        <v>241</v>
      </c>
      <c r="R9" s="150" t="s">
        <v>256</v>
      </c>
      <c r="S9" s="195" t="s">
        <v>257</v>
      </c>
      <c r="T9" s="195" t="s">
        <v>258</v>
      </c>
      <c r="U9" s="178" t="s">
        <v>259</v>
      </c>
      <c r="V9" s="178" t="s">
        <v>260</v>
      </c>
      <c r="AA9" s="154">
        <f>IF(OR(J9="Fail",ISBLANK(J9)),INDEX('Issue Code Table'!C:C,MATCH(N:N,'Issue Code Table'!A:A,0)),IF(M9="Critical",6,IF(M9="Significant",5,IF(M9="Moderate",3,2))))</f>
        <v>6</v>
      </c>
    </row>
    <row r="10" spans="1:27" ht="99.65" customHeight="1" x14ac:dyDescent="0.25">
      <c r="A10" s="193" t="s">
        <v>261</v>
      </c>
      <c r="B10" s="196" t="s">
        <v>262</v>
      </c>
      <c r="C10" s="196" t="s">
        <v>263</v>
      </c>
      <c r="D10" s="195" t="s">
        <v>163</v>
      </c>
      <c r="E10" s="194" t="s">
        <v>264</v>
      </c>
      <c r="F10" s="194" t="s">
        <v>265</v>
      </c>
      <c r="G10" s="194" t="s">
        <v>266</v>
      </c>
      <c r="H10" s="195" t="s">
        <v>267</v>
      </c>
      <c r="I10" s="150"/>
      <c r="J10" s="151"/>
      <c r="K10" s="195" t="s">
        <v>268</v>
      </c>
      <c r="L10" s="178"/>
      <c r="M10" s="152" t="s">
        <v>184</v>
      </c>
      <c r="N10" s="147" t="s">
        <v>269</v>
      </c>
      <c r="O10" s="152" t="s">
        <v>270</v>
      </c>
      <c r="P10" s="153"/>
      <c r="Q10" s="150" t="s">
        <v>241</v>
      </c>
      <c r="R10" s="150" t="s">
        <v>271</v>
      </c>
      <c r="S10" s="195" t="s">
        <v>272</v>
      </c>
      <c r="T10" s="195" t="s">
        <v>273</v>
      </c>
      <c r="U10" s="178" t="s">
        <v>274</v>
      </c>
      <c r="V10" s="178" t="s">
        <v>275</v>
      </c>
      <c r="AA10" s="154">
        <f>IF(OR(J10="Fail",ISBLANK(J10)),INDEX('Issue Code Table'!C:C,MATCH(N:N,'Issue Code Table'!A:A,0)),IF(M10="Critical",6,IF(M10="Significant",5,IF(M10="Moderate",3,2))))</f>
        <v>5</v>
      </c>
    </row>
    <row r="11" spans="1:27" ht="99.65" customHeight="1" x14ac:dyDescent="0.25">
      <c r="A11" s="193" t="s">
        <v>276</v>
      </c>
      <c r="B11" s="196" t="s">
        <v>207</v>
      </c>
      <c r="C11" s="196" t="s">
        <v>208</v>
      </c>
      <c r="D11" s="195" t="s">
        <v>163</v>
      </c>
      <c r="E11" s="194" t="s">
        <v>277</v>
      </c>
      <c r="F11" s="194" t="s">
        <v>278</v>
      </c>
      <c r="G11" s="194" t="s">
        <v>279</v>
      </c>
      <c r="H11" s="195" t="s">
        <v>280</v>
      </c>
      <c r="I11" s="150"/>
      <c r="J11" s="151"/>
      <c r="K11" s="195" t="s">
        <v>281</v>
      </c>
      <c r="L11" s="178"/>
      <c r="M11" s="152" t="s">
        <v>214</v>
      </c>
      <c r="N11" s="147" t="s">
        <v>282</v>
      </c>
      <c r="O11" s="185" t="s">
        <v>283</v>
      </c>
      <c r="P11" s="153"/>
      <c r="Q11" s="150" t="s">
        <v>241</v>
      </c>
      <c r="R11" s="150" t="s">
        <v>284</v>
      </c>
      <c r="S11" s="195" t="s">
        <v>285</v>
      </c>
      <c r="T11" s="195" t="s">
        <v>286</v>
      </c>
      <c r="U11" s="178" t="s">
        <v>287</v>
      </c>
      <c r="V11" s="180"/>
      <c r="AA11" s="154">
        <f>IF(OR(J11="Fail",ISBLANK(J11)),INDEX('Issue Code Table'!C:C,MATCH(N:N,'Issue Code Table'!A:A,0)),IF(M11="Critical",6,IF(M11="Significant",5,IF(M11="Moderate",3,2))))</f>
        <v>4</v>
      </c>
    </row>
    <row r="12" spans="1:27" ht="99.65" customHeight="1" x14ac:dyDescent="0.25">
      <c r="A12" s="193" t="s">
        <v>288</v>
      </c>
      <c r="B12" s="197" t="s">
        <v>289</v>
      </c>
      <c r="C12" s="197" t="s">
        <v>290</v>
      </c>
      <c r="D12" s="195" t="s">
        <v>291</v>
      </c>
      <c r="E12" s="194" t="s">
        <v>292</v>
      </c>
      <c r="F12" s="194" t="s">
        <v>293</v>
      </c>
      <c r="G12" s="194" t="s">
        <v>294</v>
      </c>
      <c r="H12" s="195" t="s">
        <v>295</v>
      </c>
      <c r="I12" s="150"/>
      <c r="J12" s="151"/>
      <c r="K12" s="195" t="s">
        <v>296</v>
      </c>
      <c r="L12" s="178"/>
      <c r="M12" s="152" t="s">
        <v>184</v>
      </c>
      <c r="N12" s="147" t="s">
        <v>297</v>
      </c>
      <c r="O12" s="152" t="s">
        <v>298</v>
      </c>
      <c r="P12" s="153"/>
      <c r="Q12" s="150" t="s">
        <v>241</v>
      </c>
      <c r="R12" s="150" t="s">
        <v>299</v>
      </c>
      <c r="S12" s="195" t="s">
        <v>300</v>
      </c>
      <c r="T12" s="195" t="s">
        <v>301</v>
      </c>
      <c r="U12" s="178" t="s">
        <v>302</v>
      </c>
      <c r="V12" s="178" t="s">
        <v>303</v>
      </c>
      <c r="AA12" s="154">
        <f>IF(OR(J12="Fail",ISBLANK(J12)),INDEX('Issue Code Table'!C:C,MATCH(N:N,'Issue Code Table'!A:A,0)),IF(M12="Critical",6,IF(M12="Significant",5,IF(M12="Moderate",3,2))))</f>
        <v>4</v>
      </c>
    </row>
    <row r="13" spans="1:27" ht="99.65" customHeight="1" x14ac:dyDescent="0.25">
      <c r="A13" s="193" t="s">
        <v>304</v>
      </c>
      <c r="B13" s="196" t="s">
        <v>247</v>
      </c>
      <c r="C13" s="196" t="s">
        <v>248</v>
      </c>
      <c r="D13" s="195" t="s">
        <v>163</v>
      </c>
      <c r="E13" s="194" t="s">
        <v>305</v>
      </c>
      <c r="F13" s="194" t="s">
        <v>306</v>
      </c>
      <c r="G13" s="194" t="s">
        <v>307</v>
      </c>
      <c r="H13" s="195" t="s">
        <v>308</v>
      </c>
      <c r="I13" s="150"/>
      <c r="J13" s="151"/>
      <c r="K13" s="195" t="s">
        <v>309</v>
      </c>
      <c r="L13" s="178"/>
      <c r="M13" s="152" t="s">
        <v>184</v>
      </c>
      <c r="N13" s="147" t="s">
        <v>254</v>
      </c>
      <c r="O13" s="152" t="s">
        <v>255</v>
      </c>
      <c r="P13" s="153"/>
      <c r="Q13" s="150" t="s">
        <v>241</v>
      </c>
      <c r="R13" s="150" t="s">
        <v>310</v>
      </c>
      <c r="S13" s="195" t="s">
        <v>311</v>
      </c>
      <c r="T13" s="195" t="s">
        <v>312</v>
      </c>
      <c r="U13" s="178" t="s">
        <v>313</v>
      </c>
      <c r="V13" s="178" t="s">
        <v>314</v>
      </c>
      <c r="AA13" s="154">
        <f>IF(OR(J13="Fail",ISBLANK(J13)),INDEX('Issue Code Table'!C:C,MATCH(N:N,'Issue Code Table'!A:A,0)),IF(M13="Critical",6,IF(M13="Significant",5,IF(M13="Moderate",3,2))))</f>
        <v>6</v>
      </c>
    </row>
    <row r="14" spans="1:27" ht="99.65" customHeight="1" x14ac:dyDescent="0.25">
      <c r="A14" s="193" t="s">
        <v>315</v>
      </c>
      <c r="B14" s="196" t="s">
        <v>316</v>
      </c>
      <c r="C14" s="196" t="s">
        <v>317</v>
      </c>
      <c r="D14" s="195" t="s">
        <v>163</v>
      </c>
      <c r="E14" s="194" t="s">
        <v>318</v>
      </c>
      <c r="F14" s="194" t="s">
        <v>319</v>
      </c>
      <c r="G14" s="194" t="s">
        <v>320</v>
      </c>
      <c r="H14" s="195" t="s">
        <v>321</v>
      </c>
      <c r="I14" s="150"/>
      <c r="J14" s="151"/>
      <c r="K14" s="195" t="s">
        <v>322</v>
      </c>
      <c r="L14" s="178" t="s">
        <v>323</v>
      </c>
      <c r="M14" s="152" t="s">
        <v>184</v>
      </c>
      <c r="N14" s="147" t="s">
        <v>324</v>
      </c>
      <c r="O14" s="152" t="s">
        <v>325</v>
      </c>
      <c r="P14" s="153"/>
      <c r="Q14" s="150" t="s">
        <v>241</v>
      </c>
      <c r="R14" s="150" t="s">
        <v>326</v>
      </c>
      <c r="S14" s="195" t="s">
        <v>327</v>
      </c>
      <c r="T14" s="195" t="s">
        <v>328</v>
      </c>
      <c r="U14" s="178" t="s">
        <v>329</v>
      </c>
      <c r="V14" s="178" t="s">
        <v>330</v>
      </c>
      <c r="AA14" s="154">
        <f>IF(OR(J14="Fail",ISBLANK(J14)),INDEX('Issue Code Table'!C:C,MATCH(N:N,'Issue Code Table'!A:A,0)),IF(M14="Critical",6,IF(M14="Significant",5,IF(M14="Moderate",3,2))))</f>
        <v>5</v>
      </c>
    </row>
    <row r="15" spans="1:27" ht="99.65" customHeight="1" x14ac:dyDescent="0.25">
      <c r="A15" s="193" t="s">
        <v>331</v>
      </c>
      <c r="B15" s="196" t="s">
        <v>332</v>
      </c>
      <c r="C15" s="196" t="s">
        <v>333</v>
      </c>
      <c r="D15" s="195" t="s">
        <v>163</v>
      </c>
      <c r="E15" s="194" t="s">
        <v>334</v>
      </c>
      <c r="F15" s="194" t="s">
        <v>335</v>
      </c>
      <c r="G15" s="194" t="s">
        <v>336</v>
      </c>
      <c r="H15" s="195" t="s">
        <v>337</v>
      </c>
      <c r="I15" s="150"/>
      <c r="J15" s="151"/>
      <c r="K15" s="195" t="s">
        <v>338</v>
      </c>
      <c r="L15" s="178"/>
      <c r="M15" s="152" t="s">
        <v>214</v>
      </c>
      <c r="N15" s="147" t="s">
        <v>339</v>
      </c>
      <c r="O15" s="152" t="s">
        <v>340</v>
      </c>
      <c r="P15" s="153"/>
      <c r="Q15" s="150" t="s">
        <v>341</v>
      </c>
      <c r="R15" s="150" t="s">
        <v>342</v>
      </c>
      <c r="S15" s="195" t="s">
        <v>343</v>
      </c>
      <c r="T15" s="195" t="s">
        <v>344</v>
      </c>
      <c r="U15" s="178" t="s">
        <v>345</v>
      </c>
      <c r="V15" s="180"/>
      <c r="AA15" s="154">
        <f>IF(OR(J15="Fail",ISBLANK(J15)),INDEX('Issue Code Table'!C:C,MATCH(N:N,'Issue Code Table'!A:A,0)),IF(M15="Critical",6,IF(M15="Significant",5,IF(M15="Moderate",3,2))))</f>
        <v>4</v>
      </c>
    </row>
    <row r="16" spans="1:27" ht="99.65" customHeight="1" x14ac:dyDescent="0.25">
      <c r="A16" s="193" t="s">
        <v>346</v>
      </c>
      <c r="B16" s="196" t="s">
        <v>347</v>
      </c>
      <c r="C16" s="196" t="s">
        <v>348</v>
      </c>
      <c r="D16" s="195" t="s">
        <v>163</v>
      </c>
      <c r="E16" s="194" t="s">
        <v>349</v>
      </c>
      <c r="F16" s="194" t="s">
        <v>350</v>
      </c>
      <c r="G16" s="194" t="s">
        <v>351</v>
      </c>
      <c r="H16" s="195" t="s">
        <v>352</v>
      </c>
      <c r="I16" s="150"/>
      <c r="J16" s="151"/>
      <c r="K16" s="195" t="s">
        <v>353</v>
      </c>
      <c r="L16" s="178"/>
      <c r="M16" s="152" t="s">
        <v>214</v>
      </c>
      <c r="N16" s="147" t="s">
        <v>354</v>
      </c>
      <c r="O16" s="152" t="s">
        <v>355</v>
      </c>
      <c r="P16" s="153"/>
      <c r="Q16" s="150" t="s">
        <v>341</v>
      </c>
      <c r="R16" s="150" t="s">
        <v>356</v>
      </c>
      <c r="S16" s="195" t="s">
        <v>357</v>
      </c>
      <c r="T16" s="195" t="s">
        <v>358</v>
      </c>
      <c r="U16" s="178" t="s">
        <v>359</v>
      </c>
      <c r="V16" s="178"/>
      <c r="AA16" s="154">
        <f>IF(OR(J16="Fail",ISBLANK(J16)),INDEX('Issue Code Table'!C:C,MATCH(N:N,'Issue Code Table'!A:A,0)),IF(M16="Critical",6,IF(M16="Significant",5,IF(M16="Moderate",3,2))))</f>
        <v>2</v>
      </c>
    </row>
    <row r="17" spans="1:27" ht="99.65" customHeight="1" x14ac:dyDescent="0.25">
      <c r="A17" s="193" t="s">
        <v>360</v>
      </c>
      <c r="B17" s="196" t="s">
        <v>332</v>
      </c>
      <c r="C17" s="196" t="s">
        <v>333</v>
      </c>
      <c r="D17" s="195" t="s">
        <v>163</v>
      </c>
      <c r="E17" s="194" t="s">
        <v>361</v>
      </c>
      <c r="F17" s="194" t="s">
        <v>362</v>
      </c>
      <c r="G17" s="194" t="s">
        <v>363</v>
      </c>
      <c r="H17" s="195" t="s">
        <v>364</v>
      </c>
      <c r="I17" s="150"/>
      <c r="J17" s="151"/>
      <c r="K17" s="195" t="s">
        <v>365</v>
      </c>
      <c r="L17" s="178"/>
      <c r="M17" s="152" t="s">
        <v>214</v>
      </c>
      <c r="N17" s="147" t="s">
        <v>339</v>
      </c>
      <c r="O17" s="152" t="s">
        <v>366</v>
      </c>
      <c r="P17" s="153"/>
      <c r="Q17" s="150" t="s">
        <v>341</v>
      </c>
      <c r="R17" s="150" t="s">
        <v>367</v>
      </c>
      <c r="S17" s="195" t="s">
        <v>368</v>
      </c>
      <c r="T17" s="195" t="s">
        <v>369</v>
      </c>
      <c r="U17" s="178" t="s">
        <v>370</v>
      </c>
      <c r="V17" s="178"/>
      <c r="AA17" s="154">
        <f>IF(OR(J17="Fail",ISBLANK(J17)),INDEX('Issue Code Table'!C:C,MATCH(N:N,'Issue Code Table'!A:A,0)),IF(M17="Critical",6,IF(M17="Significant",5,IF(M17="Moderate",3,2))))</f>
        <v>4</v>
      </c>
    </row>
    <row r="18" spans="1:27" ht="99.65" customHeight="1" x14ac:dyDescent="0.25">
      <c r="A18" s="193" t="s">
        <v>371</v>
      </c>
      <c r="B18" s="196" t="s">
        <v>372</v>
      </c>
      <c r="C18" s="196" t="s">
        <v>373</v>
      </c>
      <c r="D18" s="195" t="s">
        <v>163</v>
      </c>
      <c r="E18" s="194" t="s">
        <v>374</v>
      </c>
      <c r="F18" s="194" t="s">
        <v>375</v>
      </c>
      <c r="G18" s="194" t="s">
        <v>376</v>
      </c>
      <c r="H18" s="195" t="s">
        <v>377</v>
      </c>
      <c r="I18" s="150"/>
      <c r="J18" s="151"/>
      <c r="K18" s="195" t="s">
        <v>378</v>
      </c>
      <c r="L18" s="178"/>
      <c r="M18" s="152" t="s">
        <v>184</v>
      </c>
      <c r="N18" s="147" t="s">
        <v>379</v>
      </c>
      <c r="O18" s="152" t="s">
        <v>380</v>
      </c>
      <c r="P18" s="153"/>
      <c r="Q18" s="150" t="s">
        <v>381</v>
      </c>
      <c r="R18" s="150" t="s">
        <v>382</v>
      </c>
      <c r="S18" s="195" t="s">
        <v>383</v>
      </c>
      <c r="T18" s="195" t="s">
        <v>384</v>
      </c>
      <c r="U18" s="178" t="s">
        <v>385</v>
      </c>
      <c r="V18" s="178" t="s">
        <v>386</v>
      </c>
      <c r="AA18" s="154">
        <f>IF(OR(J18="Fail",ISBLANK(J18)),INDEX('Issue Code Table'!C:C,MATCH(N:N,'Issue Code Table'!A:A,0)),IF(M18="Critical",6,IF(M18="Significant",5,IF(M18="Moderate",3,2))))</f>
        <v>7</v>
      </c>
    </row>
    <row r="19" spans="1:27" ht="99.65" customHeight="1" x14ac:dyDescent="0.25">
      <c r="A19" s="193" t="s">
        <v>387</v>
      </c>
      <c r="B19" s="211" t="s">
        <v>388</v>
      </c>
      <c r="C19" s="212" t="s">
        <v>389</v>
      </c>
      <c r="D19" s="195" t="s">
        <v>163</v>
      </c>
      <c r="E19" s="194" t="s">
        <v>390</v>
      </c>
      <c r="F19" s="194" t="s">
        <v>391</v>
      </c>
      <c r="G19" s="194" t="s">
        <v>392</v>
      </c>
      <c r="H19" s="195" t="s">
        <v>393</v>
      </c>
      <c r="I19" s="150"/>
      <c r="J19" s="151"/>
      <c r="K19" s="195" t="s">
        <v>394</v>
      </c>
      <c r="L19" s="178" t="s">
        <v>395</v>
      </c>
      <c r="M19" s="152" t="s">
        <v>184</v>
      </c>
      <c r="N19" s="147" t="s">
        <v>396</v>
      </c>
      <c r="O19" s="184" t="s">
        <v>397</v>
      </c>
      <c r="P19" s="153"/>
      <c r="Q19" s="150" t="s">
        <v>381</v>
      </c>
      <c r="R19" s="150" t="s">
        <v>398</v>
      </c>
      <c r="S19" s="195" t="s">
        <v>399</v>
      </c>
      <c r="T19" s="194" t="s">
        <v>400</v>
      </c>
      <c r="U19" s="178" t="s">
        <v>401</v>
      </c>
      <c r="V19" s="178" t="s">
        <v>402</v>
      </c>
      <c r="AA19" s="154" t="e">
        <f>IF(OR(J19="Fail",ISBLANK(J19)),INDEX('Issue Code Table'!C:C,MATCH(N:N,'Issue Code Table'!A:A,0)),IF(M19="Critical",6,IF(M19="Significant",5,IF(M19="Moderate",3,2))))</f>
        <v>#N/A</v>
      </c>
    </row>
    <row r="20" spans="1:27" ht="99.65" customHeight="1" x14ac:dyDescent="0.25">
      <c r="A20" s="193" t="s">
        <v>403</v>
      </c>
      <c r="B20" s="196" t="s">
        <v>404</v>
      </c>
      <c r="C20" s="196" t="s">
        <v>194</v>
      </c>
      <c r="D20" s="195" t="s">
        <v>163</v>
      </c>
      <c r="E20" s="194" t="s">
        <v>405</v>
      </c>
      <c r="F20" s="194" t="s">
        <v>406</v>
      </c>
      <c r="G20" s="194" t="s">
        <v>407</v>
      </c>
      <c r="H20" s="195" t="s">
        <v>408</v>
      </c>
      <c r="I20" s="150"/>
      <c r="J20" s="151"/>
      <c r="K20" s="195" t="s">
        <v>409</v>
      </c>
      <c r="L20" s="178"/>
      <c r="M20" s="152" t="s">
        <v>214</v>
      </c>
      <c r="N20" s="147" t="s">
        <v>410</v>
      </c>
      <c r="O20" s="152" t="s">
        <v>411</v>
      </c>
      <c r="P20" s="153"/>
      <c r="Q20" s="150" t="s">
        <v>381</v>
      </c>
      <c r="R20" s="150" t="s">
        <v>412</v>
      </c>
      <c r="S20" s="195" t="s">
        <v>413</v>
      </c>
      <c r="T20" s="195" t="s">
        <v>414</v>
      </c>
      <c r="U20" s="178" t="s">
        <v>415</v>
      </c>
      <c r="V20" s="180"/>
      <c r="AA20" s="154">
        <f>IF(OR(J20="Fail",ISBLANK(J20)),INDEX('Issue Code Table'!C:C,MATCH(N:N,'Issue Code Table'!A:A,0)),IF(M20="Critical",6,IF(M20="Significant",5,IF(M20="Moderate",3,2))))</f>
        <v>6</v>
      </c>
    </row>
    <row r="21" spans="1:27" ht="99.65" customHeight="1" x14ac:dyDescent="0.25">
      <c r="A21" s="193" t="s">
        <v>416</v>
      </c>
      <c r="B21" s="196" t="s">
        <v>417</v>
      </c>
      <c r="C21" s="196" t="s">
        <v>418</v>
      </c>
      <c r="D21" s="195" t="s">
        <v>291</v>
      </c>
      <c r="E21" s="194" t="s">
        <v>419</v>
      </c>
      <c r="F21" s="194" t="s">
        <v>420</v>
      </c>
      <c r="G21" s="194" t="s">
        <v>421</v>
      </c>
      <c r="H21" s="195" t="s">
        <v>422</v>
      </c>
      <c r="I21" s="150"/>
      <c r="J21" s="151"/>
      <c r="K21" s="195" t="s">
        <v>423</v>
      </c>
      <c r="L21" s="178"/>
      <c r="M21" s="152" t="s">
        <v>184</v>
      </c>
      <c r="N21" s="147" t="s">
        <v>424</v>
      </c>
      <c r="O21" s="152" t="s">
        <v>425</v>
      </c>
      <c r="P21" s="153"/>
      <c r="Q21" s="150" t="s">
        <v>381</v>
      </c>
      <c r="R21" s="150" t="s">
        <v>426</v>
      </c>
      <c r="S21" s="195" t="s">
        <v>427</v>
      </c>
      <c r="T21" s="195" t="s">
        <v>428</v>
      </c>
      <c r="U21" s="178" t="s">
        <v>429</v>
      </c>
      <c r="V21" s="178" t="s">
        <v>430</v>
      </c>
      <c r="AA21" s="154">
        <f>IF(OR(J21="Fail",ISBLANK(J21)),INDEX('Issue Code Table'!C:C,MATCH(N:N,'Issue Code Table'!A:A,0)),IF(M21="Critical",6,IF(M21="Significant",5,IF(M21="Moderate",3,2))))</f>
        <v>5</v>
      </c>
    </row>
    <row r="22" spans="1:27" ht="99.65" customHeight="1" x14ac:dyDescent="0.25">
      <c r="A22" s="193" t="s">
        <v>431</v>
      </c>
      <c r="B22" s="196" t="s">
        <v>432</v>
      </c>
      <c r="C22" s="196" t="s">
        <v>433</v>
      </c>
      <c r="D22" s="195" t="s">
        <v>163</v>
      </c>
      <c r="E22" s="194" t="s">
        <v>434</v>
      </c>
      <c r="F22" s="194" t="s">
        <v>435</v>
      </c>
      <c r="G22" s="194" t="s">
        <v>436</v>
      </c>
      <c r="H22" s="195" t="s">
        <v>437</v>
      </c>
      <c r="I22" s="150"/>
      <c r="J22" s="151"/>
      <c r="K22" s="195" t="s">
        <v>438</v>
      </c>
      <c r="L22" s="178"/>
      <c r="M22" s="152" t="s">
        <v>184</v>
      </c>
      <c r="N22" s="147" t="s">
        <v>424</v>
      </c>
      <c r="O22" s="152" t="s">
        <v>425</v>
      </c>
      <c r="P22" s="153"/>
      <c r="Q22" s="150" t="s">
        <v>381</v>
      </c>
      <c r="R22" s="150" t="s">
        <v>439</v>
      </c>
      <c r="S22" s="195" t="s">
        <v>440</v>
      </c>
      <c r="T22" s="195" t="s">
        <v>441</v>
      </c>
      <c r="U22" s="178" t="s">
        <v>442</v>
      </c>
      <c r="V22" s="178" t="s">
        <v>443</v>
      </c>
      <c r="AA22" s="154">
        <f>IF(OR(J22="Fail",ISBLANK(J22)),INDEX('Issue Code Table'!C:C,MATCH(N:N,'Issue Code Table'!A:A,0)),IF(M22="Critical",6,IF(M22="Significant",5,IF(M22="Moderate",3,2))))</f>
        <v>5</v>
      </c>
    </row>
    <row r="23" spans="1:27" ht="99.65" customHeight="1" x14ac:dyDescent="0.25">
      <c r="A23" s="193" t="s">
        <v>444</v>
      </c>
      <c r="B23" s="198" t="s">
        <v>445</v>
      </c>
      <c r="C23" s="198" t="s">
        <v>446</v>
      </c>
      <c r="D23" s="195" t="s">
        <v>163</v>
      </c>
      <c r="E23" s="194" t="s">
        <v>447</v>
      </c>
      <c r="F23" s="194" t="s">
        <v>448</v>
      </c>
      <c r="G23" s="194" t="s">
        <v>449</v>
      </c>
      <c r="H23" s="195" t="s">
        <v>450</v>
      </c>
      <c r="I23" s="150"/>
      <c r="J23" s="151"/>
      <c r="K23" s="195" t="s">
        <v>451</v>
      </c>
      <c r="L23" s="178"/>
      <c r="M23" s="152" t="s">
        <v>184</v>
      </c>
      <c r="N23" s="147" t="s">
        <v>452</v>
      </c>
      <c r="O23" s="152" t="s">
        <v>453</v>
      </c>
      <c r="P23" s="153"/>
      <c r="Q23" s="150" t="s">
        <v>381</v>
      </c>
      <c r="R23" s="150" t="s">
        <v>454</v>
      </c>
      <c r="S23" s="195" t="s">
        <v>455</v>
      </c>
      <c r="T23" s="195" t="s">
        <v>456</v>
      </c>
      <c r="U23" s="178" t="s">
        <v>457</v>
      </c>
      <c r="V23" s="178" t="s">
        <v>458</v>
      </c>
      <c r="AA23" s="154">
        <f>IF(OR(J23="Fail",ISBLANK(J23)),INDEX('Issue Code Table'!C:C,MATCH(N:N,'Issue Code Table'!A:A,0)),IF(M23="Critical",6,IF(M23="Significant",5,IF(M23="Moderate",3,2))))</f>
        <v>5</v>
      </c>
    </row>
    <row r="24" spans="1:27" ht="99.65" customHeight="1" x14ac:dyDescent="0.25">
      <c r="A24" s="193" t="s">
        <v>459</v>
      </c>
      <c r="B24" s="194" t="s">
        <v>460</v>
      </c>
      <c r="C24" s="194" t="s">
        <v>461</v>
      </c>
      <c r="D24" s="195" t="s">
        <v>163</v>
      </c>
      <c r="E24" s="194" t="s">
        <v>462</v>
      </c>
      <c r="F24" s="194" t="s">
        <v>463</v>
      </c>
      <c r="G24" s="194" t="s">
        <v>464</v>
      </c>
      <c r="H24" s="195" t="s">
        <v>465</v>
      </c>
      <c r="I24" s="150"/>
      <c r="J24" s="151"/>
      <c r="K24" s="195" t="s">
        <v>466</v>
      </c>
      <c r="L24" s="178"/>
      <c r="M24" s="152" t="s">
        <v>214</v>
      </c>
      <c r="N24" s="151" t="s">
        <v>467</v>
      </c>
      <c r="O24" s="186" t="s">
        <v>468</v>
      </c>
      <c r="P24" s="153"/>
      <c r="Q24" s="150" t="s">
        <v>381</v>
      </c>
      <c r="R24" s="150" t="s">
        <v>469</v>
      </c>
      <c r="S24" s="195" t="s">
        <v>470</v>
      </c>
      <c r="T24" s="195" t="s">
        <v>471</v>
      </c>
      <c r="U24" s="178" t="s">
        <v>472</v>
      </c>
      <c r="V24" s="178"/>
      <c r="AA24" s="154">
        <f>IF(OR(J24="Fail",ISBLANK(J24)),INDEX('Issue Code Table'!C:C,MATCH(N:N,'Issue Code Table'!A:A,0)),IF(M24="Critical",6,IF(M24="Significant",5,IF(M24="Moderate",3,2))))</f>
        <v>4</v>
      </c>
    </row>
    <row r="25" spans="1:27" ht="99.65" customHeight="1" x14ac:dyDescent="0.25">
      <c r="A25" s="193" t="s">
        <v>473</v>
      </c>
      <c r="B25" s="196" t="s">
        <v>474</v>
      </c>
      <c r="C25" s="196" t="s">
        <v>475</v>
      </c>
      <c r="D25" s="195" t="s">
        <v>163</v>
      </c>
      <c r="E25" s="194" t="s">
        <v>476</v>
      </c>
      <c r="F25" s="194" t="s">
        <v>477</v>
      </c>
      <c r="G25" s="194" t="s">
        <v>478</v>
      </c>
      <c r="H25" s="195" t="s">
        <v>479</v>
      </c>
      <c r="I25" s="150"/>
      <c r="J25" s="151"/>
      <c r="K25" s="195" t="s">
        <v>480</v>
      </c>
      <c r="L25" s="178"/>
      <c r="M25" s="152" t="s">
        <v>214</v>
      </c>
      <c r="N25" s="151" t="s">
        <v>481</v>
      </c>
      <c r="O25" s="186" t="s">
        <v>482</v>
      </c>
      <c r="P25" s="153"/>
      <c r="Q25" s="150" t="s">
        <v>483</v>
      </c>
      <c r="R25" s="150" t="s">
        <v>484</v>
      </c>
      <c r="S25" s="195" t="s">
        <v>485</v>
      </c>
      <c r="T25" s="195" t="s">
        <v>486</v>
      </c>
      <c r="U25" s="195" t="s">
        <v>487</v>
      </c>
      <c r="V25" s="178"/>
      <c r="AA25" s="154">
        <f>IF(OR(J25="Fail",ISBLANK(J25)),INDEX('Issue Code Table'!C:C,MATCH(N:N,'Issue Code Table'!A:A,0)),IF(M25="Critical",6,IF(M25="Significant",5,IF(M25="Moderate",3,2))))</f>
        <v>4</v>
      </c>
    </row>
    <row r="26" spans="1:27" ht="99.65" customHeight="1" x14ac:dyDescent="0.3">
      <c r="A26" s="193" t="s">
        <v>488</v>
      </c>
      <c r="B26" s="196" t="s">
        <v>262</v>
      </c>
      <c r="C26" s="196" t="s">
        <v>263</v>
      </c>
      <c r="D26" s="195" t="s">
        <v>291</v>
      </c>
      <c r="E26" s="194" t="s">
        <v>489</v>
      </c>
      <c r="F26" s="194" t="s">
        <v>490</v>
      </c>
      <c r="G26" s="194" t="s">
        <v>491</v>
      </c>
      <c r="H26" s="195" t="s">
        <v>492</v>
      </c>
      <c r="I26" s="150"/>
      <c r="J26" s="151"/>
      <c r="K26" s="195" t="s">
        <v>493</v>
      </c>
      <c r="L26" s="178" t="s">
        <v>494</v>
      </c>
      <c r="M26" s="152" t="s">
        <v>214</v>
      </c>
      <c r="N26" s="147" t="s">
        <v>215</v>
      </c>
      <c r="O26" s="152" t="s">
        <v>216</v>
      </c>
      <c r="P26" s="153"/>
      <c r="Q26" s="150" t="s">
        <v>483</v>
      </c>
      <c r="R26" s="150" t="s">
        <v>495</v>
      </c>
      <c r="S26" s="195" t="s">
        <v>496</v>
      </c>
      <c r="T26" s="195" t="s">
        <v>497</v>
      </c>
      <c r="U26" s="178" t="s">
        <v>498</v>
      </c>
      <c r="V26" s="181"/>
      <c r="AA26" s="154">
        <f>IF(OR(J26="Fail",ISBLANK(J26)),INDEX('Issue Code Table'!C:C,MATCH(N:N,'Issue Code Table'!A:A,0)),IF(M26="Critical",6,IF(M26="Significant",5,IF(M26="Moderate",3,2))))</f>
        <v>5</v>
      </c>
    </row>
    <row r="27" spans="1:27" ht="99.65" customHeight="1" x14ac:dyDescent="0.25">
      <c r="A27" s="193" t="s">
        <v>499</v>
      </c>
      <c r="B27" s="196" t="s">
        <v>262</v>
      </c>
      <c r="C27" s="196" t="s">
        <v>263</v>
      </c>
      <c r="D27" s="195" t="s">
        <v>291</v>
      </c>
      <c r="E27" s="194" t="s">
        <v>500</v>
      </c>
      <c r="F27" s="194" t="s">
        <v>501</v>
      </c>
      <c r="G27" s="194" t="s">
        <v>502</v>
      </c>
      <c r="H27" s="195" t="s">
        <v>503</v>
      </c>
      <c r="I27" s="150"/>
      <c r="J27" s="151"/>
      <c r="K27" s="195" t="s">
        <v>504</v>
      </c>
      <c r="L27" s="178" t="s">
        <v>494</v>
      </c>
      <c r="M27" s="152" t="s">
        <v>214</v>
      </c>
      <c r="N27" s="147" t="s">
        <v>215</v>
      </c>
      <c r="O27" s="152" t="s">
        <v>216</v>
      </c>
      <c r="P27" s="153"/>
      <c r="Q27" s="150" t="s">
        <v>483</v>
      </c>
      <c r="R27" s="150" t="s">
        <v>505</v>
      </c>
      <c r="S27" s="195" t="s">
        <v>506</v>
      </c>
      <c r="T27" s="195" t="s">
        <v>507</v>
      </c>
      <c r="U27" s="178" t="s">
        <v>508</v>
      </c>
      <c r="V27" s="180"/>
      <c r="AA27" s="154">
        <f>IF(OR(J27="Fail",ISBLANK(J27)),INDEX('Issue Code Table'!C:C,MATCH(N:N,'Issue Code Table'!A:A,0)),IF(M27="Critical",6,IF(M27="Significant",5,IF(M27="Moderate",3,2))))</f>
        <v>5</v>
      </c>
    </row>
    <row r="28" spans="1:27" ht="99.65" customHeight="1" x14ac:dyDescent="0.25">
      <c r="A28" s="193" t="s">
        <v>509</v>
      </c>
      <c r="B28" s="196" t="s">
        <v>262</v>
      </c>
      <c r="C28" s="196" t="s">
        <v>263</v>
      </c>
      <c r="D28" s="195" t="s">
        <v>163</v>
      </c>
      <c r="E28" s="194" t="s">
        <v>510</v>
      </c>
      <c r="F28" s="194" t="s">
        <v>511</v>
      </c>
      <c r="G28" s="194" t="s">
        <v>512</v>
      </c>
      <c r="H28" s="195" t="s">
        <v>513</v>
      </c>
      <c r="I28" s="150"/>
      <c r="J28" s="151"/>
      <c r="K28" s="195" t="s">
        <v>514</v>
      </c>
      <c r="L28" s="178"/>
      <c r="M28" s="152" t="s">
        <v>184</v>
      </c>
      <c r="N28" s="147" t="s">
        <v>424</v>
      </c>
      <c r="O28" s="152" t="s">
        <v>425</v>
      </c>
      <c r="P28" s="153"/>
      <c r="Q28" s="150" t="s">
        <v>483</v>
      </c>
      <c r="R28" s="150" t="s">
        <v>515</v>
      </c>
      <c r="S28" s="195" t="s">
        <v>516</v>
      </c>
      <c r="T28" s="195" t="s">
        <v>517</v>
      </c>
      <c r="U28" s="178" t="s">
        <v>518</v>
      </c>
      <c r="V28" s="178" t="s">
        <v>443</v>
      </c>
      <c r="AA28" s="154">
        <f>IF(OR(J28="Fail",ISBLANK(J28)),INDEX('Issue Code Table'!C:C,MATCH(N:N,'Issue Code Table'!A:A,0)),IF(M28="Critical",6,IF(M28="Significant",5,IF(M28="Moderate",3,2))))</f>
        <v>5</v>
      </c>
    </row>
    <row r="29" spans="1:27" ht="99.65" customHeight="1" x14ac:dyDescent="0.25">
      <c r="A29" s="193" t="s">
        <v>519</v>
      </c>
      <c r="B29" s="196" t="s">
        <v>262</v>
      </c>
      <c r="C29" s="196" t="s">
        <v>263</v>
      </c>
      <c r="D29" s="195" t="s">
        <v>163</v>
      </c>
      <c r="E29" s="194" t="s">
        <v>520</v>
      </c>
      <c r="F29" s="194" t="s">
        <v>521</v>
      </c>
      <c r="G29" s="194" t="s">
        <v>522</v>
      </c>
      <c r="H29" s="195" t="s">
        <v>523</v>
      </c>
      <c r="I29" s="150"/>
      <c r="J29" s="151"/>
      <c r="K29" s="195" t="s">
        <v>524</v>
      </c>
      <c r="L29" s="178" t="s">
        <v>525</v>
      </c>
      <c r="M29" s="152" t="s">
        <v>184</v>
      </c>
      <c r="N29" s="147" t="s">
        <v>215</v>
      </c>
      <c r="O29" s="152" t="s">
        <v>216</v>
      </c>
      <c r="P29" s="153"/>
      <c r="Q29" s="150" t="s">
        <v>483</v>
      </c>
      <c r="R29" s="150" t="s">
        <v>526</v>
      </c>
      <c r="S29" s="195" t="s">
        <v>527</v>
      </c>
      <c r="T29" s="195" t="s">
        <v>528</v>
      </c>
      <c r="U29" s="178" t="s">
        <v>529</v>
      </c>
      <c r="V29" s="178" t="s">
        <v>530</v>
      </c>
      <c r="AA29" s="154">
        <f>IF(OR(J29="Fail",ISBLANK(J29)),INDEX('Issue Code Table'!C:C,MATCH(N:N,'Issue Code Table'!A:A,0)),IF(M29="Critical",6,IF(M29="Significant",5,IF(M29="Moderate",3,2))))</f>
        <v>5</v>
      </c>
    </row>
    <row r="30" spans="1:27" ht="99.65" customHeight="1" x14ac:dyDescent="0.3">
      <c r="A30" s="193" t="s">
        <v>531</v>
      </c>
      <c r="B30" s="196" t="s">
        <v>474</v>
      </c>
      <c r="C30" s="196" t="s">
        <v>475</v>
      </c>
      <c r="D30" s="195" t="s">
        <v>163</v>
      </c>
      <c r="E30" s="194" t="s">
        <v>532</v>
      </c>
      <c r="F30" s="194" t="s">
        <v>533</v>
      </c>
      <c r="G30" s="194" t="s">
        <v>534</v>
      </c>
      <c r="H30" s="195" t="s">
        <v>535</v>
      </c>
      <c r="I30" s="150"/>
      <c r="J30" s="151"/>
      <c r="K30" s="195" t="s">
        <v>536</v>
      </c>
      <c r="L30" s="178"/>
      <c r="M30" s="152" t="s">
        <v>214</v>
      </c>
      <c r="N30" s="151" t="s">
        <v>481</v>
      </c>
      <c r="O30" s="184" t="s">
        <v>482</v>
      </c>
      <c r="P30" s="153"/>
      <c r="Q30" s="150" t="s">
        <v>483</v>
      </c>
      <c r="R30" s="150" t="s">
        <v>537</v>
      </c>
      <c r="S30" s="195" t="s">
        <v>538</v>
      </c>
      <c r="T30" s="195" t="s">
        <v>539</v>
      </c>
      <c r="U30" s="178" t="s">
        <v>540</v>
      </c>
      <c r="V30" s="181"/>
      <c r="AA30" s="154">
        <f>IF(OR(J30="Fail",ISBLANK(J30)),INDEX('Issue Code Table'!C:C,MATCH(N:N,'Issue Code Table'!A:A,0)),IF(M30="Critical",6,IF(M30="Significant",5,IF(M30="Moderate",3,2))))</f>
        <v>4</v>
      </c>
    </row>
    <row r="31" spans="1:27" ht="99.65" customHeight="1" x14ac:dyDescent="0.3">
      <c r="A31" s="193" t="s">
        <v>541</v>
      </c>
      <c r="B31" s="196" t="s">
        <v>474</v>
      </c>
      <c r="C31" s="196" t="s">
        <v>475</v>
      </c>
      <c r="D31" s="195" t="s">
        <v>163</v>
      </c>
      <c r="E31" s="194" t="s">
        <v>542</v>
      </c>
      <c r="F31" s="194" t="s">
        <v>543</v>
      </c>
      <c r="G31" s="194" t="s">
        <v>544</v>
      </c>
      <c r="H31" s="195" t="s">
        <v>545</v>
      </c>
      <c r="I31" s="150"/>
      <c r="J31" s="151"/>
      <c r="K31" s="195" t="s">
        <v>546</v>
      </c>
      <c r="L31" s="178"/>
      <c r="M31" s="152" t="s">
        <v>214</v>
      </c>
      <c r="N31" s="151" t="s">
        <v>481</v>
      </c>
      <c r="O31" s="184" t="s">
        <v>482</v>
      </c>
      <c r="P31" s="153"/>
      <c r="Q31" s="150" t="s">
        <v>483</v>
      </c>
      <c r="R31" s="150" t="s">
        <v>547</v>
      </c>
      <c r="S31" s="195" t="s">
        <v>548</v>
      </c>
      <c r="T31" s="195" t="s">
        <v>549</v>
      </c>
      <c r="U31" s="178" t="s">
        <v>550</v>
      </c>
      <c r="V31" s="181"/>
      <c r="AA31" s="154">
        <f>IF(OR(J31="Fail",ISBLANK(J31)),INDEX('Issue Code Table'!C:C,MATCH(N:N,'Issue Code Table'!A:A,0)),IF(M31="Critical",6,IF(M31="Significant",5,IF(M31="Moderate",3,2))))</f>
        <v>4</v>
      </c>
    </row>
    <row r="32" spans="1:27" ht="99.65" customHeight="1" x14ac:dyDescent="0.25">
      <c r="A32" s="193" t="s">
        <v>551</v>
      </c>
      <c r="B32" s="196" t="s">
        <v>432</v>
      </c>
      <c r="C32" s="196" t="s">
        <v>433</v>
      </c>
      <c r="D32" s="195" t="s">
        <v>163</v>
      </c>
      <c r="E32" s="194" t="s">
        <v>552</v>
      </c>
      <c r="F32" s="194" t="s">
        <v>553</v>
      </c>
      <c r="G32" s="194" t="s">
        <v>554</v>
      </c>
      <c r="H32" s="195" t="s">
        <v>523</v>
      </c>
      <c r="I32" s="150"/>
      <c r="J32" s="151"/>
      <c r="K32" s="195" t="s">
        <v>555</v>
      </c>
      <c r="L32" s="178" t="s">
        <v>525</v>
      </c>
      <c r="M32" s="152" t="s">
        <v>184</v>
      </c>
      <c r="N32" s="147" t="s">
        <v>424</v>
      </c>
      <c r="O32" s="152" t="s">
        <v>425</v>
      </c>
      <c r="P32" s="153"/>
      <c r="Q32" s="150" t="s">
        <v>483</v>
      </c>
      <c r="R32" s="150">
        <v>5.0999999999999996</v>
      </c>
      <c r="S32" s="195" t="s">
        <v>556</v>
      </c>
      <c r="T32" s="195" t="s">
        <v>557</v>
      </c>
      <c r="U32" s="178" t="s">
        <v>558</v>
      </c>
      <c r="V32" s="178" t="s">
        <v>559</v>
      </c>
      <c r="AA32" s="154">
        <f>IF(OR(J32="Fail",ISBLANK(J32)),INDEX('Issue Code Table'!C:C,MATCH(N:N,'Issue Code Table'!A:A,0)),IF(M32="Critical",6,IF(M32="Significant",5,IF(M32="Moderate",3,2))))</f>
        <v>5</v>
      </c>
    </row>
    <row r="33" spans="1:27" ht="99.65" customHeight="1" x14ac:dyDescent="0.25">
      <c r="A33" s="193" t="s">
        <v>560</v>
      </c>
      <c r="B33" s="196" t="s">
        <v>561</v>
      </c>
      <c r="C33" s="196" t="s">
        <v>562</v>
      </c>
      <c r="D33" s="195" t="s">
        <v>291</v>
      </c>
      <c r="E33" s="194" t="s">
        <v>563</v>
      </c>
      <c r="F33" s="194" t="s">
        <v>564</v>
      </c>
      <c r="G33" s="194" t="s">
        <v>565</v>
      </c>
      <c r="H33" s="195" t="s">
        <v>566</v>
      </c>
      <c r="I33" s="150"/>
      <c r="J33" s="151"/>
      <c r="K33" s="195" t="s">
        <v>567</v>
      </c>
      <c r="L33" s="178"/>
      <c r="M33" s="152" t="s">
        <v>214</v>
      </c>
      <c r="N33" s="147" t="s">
        <v>568</v>
      </c>
      <c r="O33" s="152" t="s">
        <v>569</v>
      </c>
      <c r="P33" s="153"/>
      <c r="Q33" s="150" t="s">
        <v>570</v>
      </c>
      <c r="R33" s="150" t="s">
        <v>571</v>
      </c>
      <c r="S33" s="195" t="s">
        <v>572</v>
      </c>
      <c r="T33" s="195" t="s">
        <v>573</v>
      </c>
      <c r="U33" s="178" t="s">
        <v>574</v>
      </c>
      <c r="V33" s="178"/>
      <c r="AA33" s="154">
        <f>IF(OR(J33="Fail",ISBLANK(J33)),INDEX('Issue Code Table'!C:C,MATCH(N:N,'Issue Code Table'!A:A,0)),IF(M33="Critical",6,IF(M33="Significant",5,IF(M33="Moderate",3,2))))</f>
        <v>5</v>
      </c>
    </row>
    <row r="34" spans="1:27" ht="99.65" customHeight="1" x14ac:dyDescent="0.25">
      <c r="A34" s="193" t="s">
        <v>575</v>
      </c>
      <c r="B34" s="196" t="s">
        <v>561</v>
      </c>
      <c r="C34" s="196" t="s">
        <v>562</v>
      </c>
      <c r="D34" s="195" t="s">
        <v>163</v>
      </c>
      <c r="E34" s="194" t="s">
        <v>576</v>
      </c>
      <c r="F34" s="194" t="s">
        <v>577</v>
      </c>
      <c r="G34" s="194" t="s">
        <v>578</v>
      </c>
      <c r="H34" s="195" t="s">
        <v>579</v>
      </c>
      <c r="I34" s="150"/>
      <c r="J34" s="151"/>
      <c r="K34" s="195" t="s">
        <v>580</v>
      </c>
      <c r="L34" s="178"/>
      <c r="M34" s="152" t="s">
        <v>214</v>
      </c>
      <c r="N34" s="147" t="s">
        <v>568</v>
      </c>
      <c r="O34" s="152" t="s">
        <v>569</v>
      </c>
      <c r="P34" s="153"/>
      <c r="Q34" s="150" t="s">
        <v>570</v>
      </c>
      <c r="R34" s="150" t="s">
        <v>581</v>
      </c>
      <c r="S34" s="195" t="s">
        <v>582</v>
      </c>
      <c r="T34" s="195" t="s">
        <v>583</v>
      </c>
      <c r="U34" s="178" t="s">
        <v>584</v>
      </c>
      <c r="V34" s="178"/>
      <c r="AA34" s="154">
        <f>IF(OR(J34="Fail",ISBLANK(J34)),INDEX('Issue Code Table'!C:C,MATCH(N:N,'Issue Code Table'!A:A,0)),IF(M34="Critical",6,IF(M34="Significant",5,IF(M34="Moderate",3,2))))</f>
        <v>5</v>
      </c>
    </row>
    <row r="35" spans="1:27" ht="99.65" customHeight="1" x14ac:dyDescent="0.25">
      <c r="A35" s="193" t="s">
        <v>585</v>
      </c>
      <c r="B35" s="196" t="s">
        <v>586</v>
      </c>
      <c r="C35" s="196" t="s">
        <v>587</v>
      </c>
      <c r="D35" s="195" t="s">
        <v>163</v>
      </c>
      <c r="E35" s="194" t="s">
        <v>588</v>
      </c>
      <c r="F35" s="194" t="s">
        <v>589</v>
      </c>
      <c r="G35" s="194" t="s">
        <v>590</v>
      </c>
      <c r="H35" s="195" t="s">
        <v>591</v>
      </c>
      <c r="I35" s="150"/>
      <c r="J35" s="151"/>
      <c r="K35" s="195" t="s">
        <v>592</v>
      </c>
      <c r="L35" s="178"/>
      <c r="M35" s="152" t="s">
        <v>214</v>
      </c>
      <c r="N35" s="147" t="s">
        <v>593</v>
      </c>
      <c r="O35" s="152" t="s">
        <v>594</v>
      </c>
      <c r="P35" s="153"/>
      <c r="Q35" s="150" t="s">
        <v>570</v>
      </c>
      <c r="R35" s="150" t="s">
        <v>595</v>
      </c>
      <c r="S35" s="195" t="s">
        <v>596</v>
      </c>
      <c r="T35" s="195" t="s">
        <v>597</v>
      </c>
      <c r="U35" s="199" t="s">
        <v>598</v>
      </c>
      <c r="V35" s="180"/>
      <c r="AA35" s="154">
        <f>IF(OR(J35="Fail",ISBLANK(J35)),INDEX('Issue Code Table'!C:C,MATCH(N:N,'Issue Code Table'!A:A,0)),IF(M35="Critical",6,IF(M35="Significant",5,IF(M35="Moderate",3,2))))</f>
        <v>4</v>
      </c>
    </row>
    <row r="36" spans="1:27" ht="99.65" customHeight="1" x14ac:dyDescent="0.25">
      <c r="A36" s="193" t="s">
        <v>599</v>
      </c>
      <c r="B36" s="196" t="s">
        <v>600</v>
      </c>
      <c r="C36" s="196" t="s">
        <v>601</v>
      </c>
      <c r="D36" s="195" t="s">
        <v>291</v>
      </c>
      <c r="E36" s="194" t="s">
        <v>602</v>
      </c>
      <c r="F36" s="194" t="s">
        <v>603</v>
      </c>
      <c r="G36" s="194" t="s">
        <v>604</v>
      </c>
      <c r="H36" s="195" t="s">
        <v>605</v>
      </c>
      <c r="I36" s="150"/>
      <c r="J36" s="151"/>
      <c r="K36" s="195" t="s">
        <v>606</v>
      </c>
      <c r="L36" s="178"/>
      <c r="M36" s="152" t="s">
        <v>184</v>
      </c>
      <c r="N36" s="147" t="s">
        <v>607</v>
      </c>
      <c r="O36" s="152" t="s">
        <v>608</v>
      </c>
      <c r="P36" s="153"/>
      <c r="Q36" s="150" t="s">
        <v>609</v>
      </c>
      <c r="R36" s="150" t="s">
        <v>610</v>
      </c>
      <c r="S36" s="195" t="s">
        <v>611</v>
      </c>
      <c r="T36" s="195" t="s">
        <v>612</v>
      </c>
      <c r="U36" s="178" t="s">
        <v>613</v>
      </c>
      <c r="V36" s="178" t="s">
        <v>614</v>
      </c>
      <c r="AA36" s="154">
        <f>IF(OR(J36="Fail",ISBLANK(J36)),INDEX('Issue Code Table'!C:C,MATCH(N:N,'Issue Code Table'!A:A,0)),IF(M36="Critical",6,IF(M36="Significant",5,IF(M36="Moderate",3,2))))</f>
        <v>5</v>
      </c>
    </row>
    <row r="37" spans="1:27" ht="99.65" customHeight="1" x14ac:dyDescent="0.25">
      <c r="A37" s="193" t="s">
        <v>615</v>
      </c>
      <c r="B37" s="196" t="s">
        <v>600</v>
      </c>
      <c r="C37" s="196" t="s">
        <v>601</v>
      </c>
      <c r="D37" s="195" t="s">
        <v>291</v>
      </c>
      <c r="E37" s="194" t="s">
        <v>616</v>
      </c>
      <c r="F37" s="194" t="s">
        <v>617</v>
      </c>
      <c r="G37" s="194" t="s">
        <v>618</v>
      </c>
      <c r="H37" s="195" t="s">
        <v>619</v>
      </c>
      <c r="I37" s="150"/>
      <c r="J37" s="151"/>
      <c r="K37" s="195" t="s">
        <v>620</v>
      </c>
      <c r="L37" s="178"/>
      <c r="M37" s="152" t="s">
        <v>184</v>
      </c>
      <c r="N37" s="147" t="s">
        <v>607</v>
      </c>
      <c r="O37" s="152" t="s">
        <v>608</v>
      </c>
      <c r="P37" s="153"/>
      <c r="Q37" s="150" t="s">
        <v>609</v>
      </c>
      <c r="R37" s="150" t="s">
        <v>621</v>
      </c>
      <c r="S37" s="195" t="s">
        <v>622</v>
      </c>
      <c r="T37" s="195" t="s">
        <v>623</v>
      </c>
      <c r="U37" s="178" t="s">
        <v>624</v>
      </c>
      <c r="V37" s="178" t="s">
        <v>625</v>
      </c>
      <c r="AA37" s="154">
        <f>IF(OR(J37="Fail",ISBLANK(J37)),INDEX('Issue Code Table'!C:C,MATCH(N:N,'Issue Code Table'!A:A,0)),IF(M37="Critical",6,IF(M37="Significant",5,IF(M37="Moderate",3,2))))</f>
        <v>5</v>
      </c>
    </row>
    <row r="38" spans="1:27" ht="99.65" customHeight="1" x14ac:dyDescent="0.25">
      <c r="A38" s="193" t="s">
        <v>626</v>
      </c>
      <c r="B38" s="196" t="s">
        <v>600</v>
      </c>
      <c r="C38" s="196" t="s">
        <v>601</v>
      </c>
      <c r="D38" s="195" t="s">
        <v>291</v>
      </c>
      <c r="E38" s="194" t="s">
        <v>627</v>
      </c>
      <c r="F38" s="194" t="s">
        <v>628</v>
      </c>
      <c r="G38" s="194" t="s">
        <v>629</v>
      </c>
      <c r="H38" s="195" t="s">
        <v>630</v>
      </c>
      <c r="I38" s="150"/>
      <c r="J38" s="151"/>
      <c r="K38" s="195" t="s">
        <v>631</v>
      </c>
      <c r="L38" s="178"/>
      <c r="M38" s="152" t="s">
        <v>184</v>
      </c>
      <c r="N38" s="147" t="s">
        <v>607</v>
      </c>
      <c r="O38" s="152" t="s">
        <v>608</v>
      </c>
      <c r="P38" s="153"/>
      <c r="Q38" s="150" t="s">
        <v>609</v>
      </c>
      <c r="R38" s="150" t="s">
        <v>632</v>
      </c>
      <c r="S38" s="195" t="s">
        <v>633</v>
      </c>
      <c r="T38" s="195" t="s">
        <v>634</v>
      </c>
      <c r="U38" s="178" t="s">
        <v>635</v>
      </c>
      <c r="V38" s="178" t="s">
        <v>636</v>
      </c>
      <c r="AA38" s="154">
        <f>IF(OR(J38="Fail",ISBLANK(J38)),INDEX('Issue Code Table'!C:C,MATCH(N:N,'Issue Code Table'!A:A,0)),IF(M38="Critical",6,IF(M38="Significant",5,IF(M38="Moderate",3,2))))</f>
        <v>5</v>
      </c>
    </row>
    <row r="39" spans="1:27" ht="99.65" customHeight="1" x14ac:dyDescent="0.25">
      <c r="A39" s="193" t="s">
        <v>637</v>
      </c>
      <c r="B39" s="196" t="s">
        <v>638</v>
      </c>
      <c r="C39" s="196" t="s">
        <v>639</v>
      </c>
      <c r="D39" s="195" t="s">
        <v>163</v>
      </c>
      <c r="E39" s="194" t="s">
        <v>640</v>
      </c>
      <c r="F39" s="194" t="s">
        <v>641</v>
      </c>
      <c r="G39" s="194" t="s">
        <v>642</v>
      </c>
      <c r="H39" s="195" t="s">
        <v>643</v>
      </c>
      <c r="I39" s="150"/>
      <c r="J39" s="151"/>
      <c r="K39" s="195" t="s">
        <v>644</v>
      </c>
      <c r="L39" s="178"/>
      <c r="M39" s="152" t="s">
        <v>214</v>
      </c>
      <c r="N39" s="147" t="s">
        <v>645</v>
      </c>
      <c r="O39" s="152" t="s">
        <v>646</v>
      </c>
      <c r="P39" s="153"/>
      <c r="Q39" s="150" t="s">
        <v>609</v>
      </c>
      <c r="R39" s="150" t="s">
        <v>647</v>
      </c>
      <c r="S39" s="195" t="s">
        <v>648</v>
      </c>
      <c r="T39" s="195" t="s">
        <v>649</v>
      </c>
      <c r="U39" s="178" t="s">
        <v>650</v>
      </c>
      <c r="V39" s="180"/>
      <c r="AA39" s="154">
        <f>IF(OR(J39="Fail",ISBLANK(J39)),INDEX('Issue Code Table'!C:C,MATCH(N:N,'Issue Code Table'!A:A,0)),IF(M39="Critical",6,IF(M39="Significant",5,IF(M39="Moderate",3,2))))</f>
        <v>5</v>
      </c>
    </row>
    <row r="40" spans="1:27" ht="99.65" customHeight="1" x14ac:dyDescent="0.25">
      <c r="A40" s="193" t="s">
        <v>651</v>
      </c>
      <c r="B40" s="196" t="s">
        <v>638</v>
      </c>
      <c r="C40" s="196" t="s">
        <v>639</v>
      </c>
      <c r="D40" s="195" t="s">
        <v>163</v>
      </c>
      <c r="E40" s="194" t="s">
        <v>652</v>
      </c>
      <c r="F40" s="194" t="s">
        <v>653</v>
      </c>
      <c r="G40" s="194" t="s">
        <v>642</v>
      </c>
      <c r="H40" s="195" t="s">
        <v>654</v>
      </c>
      <c r="I40" s="150"/>
      <c r="J40" s="151"/>
      <c r="K40" s="195" t="s">
        <v>655</v>
      </c>
      <c r="L40" s="178"/>
      <c r="M40" s="152" t="s">
        <v>214</v>
      </c>
      <c r="N40" s="147" t="s">
        <v>645</v>
      </c>
      <c r="O40" s="152" t="s">
        <v>646</v>
      </c>
      <c r="P40" s="153"/>
      <c r="Q40" s="150" t="s">
        <v>609</v>
      </c>
      <c r="R40" s="150" t="s">
        <v>656</v>
      </c>
      <c r="S40" s="195" t="s">
        <v>657</v>
      </c>
      <c r="T40" s="195" t="s">
        <v>658</v>
      </c>
      <c r="U40" s="178" t="s">
        <v>659</v>
      </c>
      <c r="V40" s="180"/>
      <c r="AA40" s="154">
        <f>IF(OR(J40="Fail",ISBLANK(J40)),INDEX('Issue Code Table'!C:C,MATCH(N:N,'Issue Code Table'!A:A,0)),IF(M40="Critical",6,IF(M40="Significant",5,IF(M40="Moderate",3,2))))</f>
        <v>5</v>
      </c>
    </row>
    <row r="41" spans="1:27" ht="99.65" customHeight="1" x14ac:dyDescent="0.25">
      <c r="A41" s="193" t="s">
        <v>660</v>
      </c>
      <c r="B41" s="196" t="s">
        <v>638</v>
      </c>
      <c r="C41" s="196" t="s">
        <v>639</v>
      </c>
      <c r="D41" s="195" t="s">
        <v>163</v>
      </c>
      <c r="E41" s="194" t="s">
        <v>661</v>
      </c>
      <c r="F41" s="194" t="s">
        <v>662</v>
      </c>
      <c r="G41" s="194" t="s">
        <v>663</v>
      </c>
      <c r="H41" s="195" t="s">
        <v>664</v>
      </c>
      <c r="I41" s="150"/>
      <c r="J41" s="151"/>
      <c r="K41" s="195" t="s">
        <v>665</v>
      </c>
      <c r="L41" s="178"/>
      <c r="M41" s="152" t="s">
        <v>214</v>
      </c>
      <c r="N41" s="147" t="s">
        <v>645</v>
      </c>
      <c r="O41" s="152" t="s">
        <v>646</v>
      </c>
      <c r="P41" s="153"/>
      <c r="Q41" s="150" t="s">
        <v>609</v>
      </c>
      <c r="R41" s="150" t="s">
        <v>666</v>
      </c>
      <c r="S41" s="195" t="s">
        <v>667</v>
      </c>
      <c r="T41" s="195" t="s">
        <v>668</v>
      </c>
      <c r="U41" s="178" t="s">
        <v>669</v>
      </c>
      <c r="V41" s="178"/>
      <c r="AA41" s="154">
        <f>IF(OR(J41="Fail",ISBLANK(J41)),INDEX('Issue Code Table'!C:C,MATCH(N:N,'Issue Code Table'!A:A,0)),IF(M41="Critical",6,IF(M41="Significant",5,IF(M41="Moderate",3,2))))</f>
        <v>5</v>
      </c>
    </row>
    <row r="42" spans="1:27" ht="99.65" customHeight="1" x14ac:dyDescent="0.25">
      <c r="A42" s="193" t="s">
        <v>670</v>
      </c>
      <c r="B42" s="211" t="s">
        <v>671</v>
      </c>
      <c r="C42" s="212" t="s">
        <v>672</v>
      </c>
      <c r="D42" s="195" t="s">
        <v>291</v>
      </c>
      <c r="E42" s="194" t="s">
        <v>673</v>
      </c>
      <c r="F42" s="194" t="s">
        <v>674</v>
      </c>
      <c r="G42" s="194" t="s">
        <v>675</v>
      </c>
      <c r="H42" s="195" t="s">
        <v>676</v>
      </c>
      <c r="I42" s="150"/>
      <c r="J42" s="151"/>
      <c r="K42" s="195" t="s">
        <v>677</v>
      </c>
      <c r="L42" s="178"/>
      <c r="M42" s="152" t="s">
        <v>678</v>
      </c>
      <c r="N42" s="147" t="s">
        <v>679</v>
      </c>
      <c r="O42" s="152" t="s">
        <v>680</v>
      </c>
      <c r="P42" s="153"/>
      <c r="Q42" s="150" t="s">
        <v>681</v>
      </c>
      <c r="R42" s="150" t="s">
        <v>682</v>
      </c>
      <c r="S42" s="195" t="s">
        <v>683</v>
      </c>
      <c r="T42" s="195" t="s">
        <v>684</v>
      </c>
      <c r="U42" s="195" t="s">
        <v>684</v>
      </c>
      <c r="V42" s="178"/>
      <c r="AA42" s="154">
        <f>IF(OR(J42="Fail",ISBLANK(J42)),INDEX('Issue Code Table'!C:C,MATCH(N:N,'Issue Code Table'!A:A,0)),IF(M42="Critical",6,IF(M42="Significant",5,IF(M42="Moderate",3,2))))</f>
        <v>2</v>
      </c>
    </row>
    <row r="43" spans="1:27" ht="99.65" customHeight="1" x14ac:dyDescent="0.25">
      <c r="A43" s="193" t="s">
        <v>685</v>
      </c>
      <c r="B43" s="211" t="s">
        <v>686</v>
      </c>
      <c r="C43" s="212" t="s">
        <v>687</v>
      </c>
      <c r="D43" s="195" t="s">
        <v>163</v>
      </c>
      <c r="E43" s="194" t="s">
        <v>688</v>
      </c>
      <c r="F43" s="194" t="s">
        <v>689</v>
      </c>
      <c r="G43" s="194" t="s">
        <v>690</v>
      </c>
      <c r="H43" s="195" t="s">
        <v>691</v>
      </c>
      <c r="I43" s="150"/>
      <c r="J43" s="151"/>
      <c r="K43" s="195" t="s">
        <v>692</v>
      </c>
      <c r="L43" s="178"/>
      <c r="M43" s="152" t="s">
        <v>214</v>
      </c>
      <c r="N43" s="147" t="s">
        <v>693</v>
      </c>
      <c r="O43" s="152" t="s">
        <v>694</v>
      </c>
      <c r="P43" s="153"/>
      <c r="Q43" s="150" t="s">
        <v>695</v>
      </c>
      <c r="R43" s="150" t="s">
        <v>696</v>
      </c>
      <c r="S43" s="195" t="s">
        <v>697</v>
      </c>
      <c r="T43" s="195" t="s">
        <v>698</v>
      </c>
      <c r="U43" s="195" t="s">
        <v>699</v>
      </c>
      <c r="V43" s="178"/>
      <c r="AA43" s="154">
        <f>IF(OR(J43="Fail",ISBLANK(J43)),INDEX('Issue Code Table'!C:C,MATCH(N:N,'Issue Code Table'!A:A,0)),IF(M43="Critical",6,IF(M43="Significant",5,IF(M43="Moderate",3,2))))</f>
        <v>4</v>
      </c>
    </row>
    <row r="44" spans="1:27" ht="99.65" customHeight="1" x14ac:dyDescent="0.25">
      <c r="A44" s="193" t="s">
        <v>700</v>
      </c>
      <c r="B44" s="196" t="s">
        <v>701</v>
      </c>
      <c r="C44" s="196" t="s">
        <v>702</v>
      </c>
      <c r="D44" s="195" t="s">
        <v>163</v>
      </c>
      <c r="E44" s="194" t="s">
        <v>703</v>
      </c>
      <c r="F44" s="194" t="s">
        <v>704</v>
      </c>
      <c r="G44" s="194" t="s">
        <v>705</v>
      </c>
      <c r="H44" s="195" t="s">
        <v>706</v>
      </c>
      <c r="I44" s="150"/>
      <c r="J44" s="151"/>
      <c r="K44" s="195" t="s">
        <v>707</v>
      </c>
      <c r="L44" s="178" t="s">
        <v>708</v>
      </c>
      <c r="M44" s="152" t="s">
        <v>184</v>
      </c>
      <c r="N44" s="147" t="s">
        <v>709</v>
      </c>
      <c r="O44" s="152" t="s">
        <v>710</v>
      </c>
      <c r="P44" s="153"/>
      <c r="Q44" s="150" t="s">
        <v>695</v>
      </c>
      <c r="R44" s="150" t="s">
        <v>711</v>
      </c>
      <c r="S44" s="195" t="s">
        <v>697</v>
      </c>
      <c r="T44" s="195" t="s">
        <v>712</v>
      </c>
      <c r="U44" s="195" t="s">
        <v>713</v>
      </c>
      <c r="V44" s="178" t="s">
        <v>714</v>
      </c>
      <c r="AA44" s="154" t="e">
        <f>IF(OR(J44="Fail",ISBLANK(J44)),INDEX('Issue Code Table'!C:C,MATCH(N:N,'Issue Code Table'!A:A,0)),IF(M44="Critical",6,IF(M44="Significant",5,IF(M44="Moderate",3,2))))</f>
        <v>#N/A</v>
      </c>
    </row>
    <row r="45" spans="1:27" ht="99.65" customHeight="1" x14ac:dyDescent="0.25">
      <c r="A45" s="193" t="s">
        <v>715</v>
      </c>
      <c r="B45" s="211" t="s">
        <v>686</v>
      </c>
      <c r="C45" s="212" t="s">
        <v>687</v>
      </c>
      <c r="D45" s="195" t="s">
        <v>291</v>
      </c>
      <c r="E45" s="194" t="s">
        <v>716</v>
      </c>
      <c r="F45" s="194" t="s">
        <v>717</v>
      </c>
      <c r="G45" s="194" t="s">
        <v>718</v>
      </c>
      <c r="H45" s="195" t="s">
        <v>719</v>
      </c>
      <c r="I45" s="150"/>
      <c r="J45" s="151"/>
      <c r="K45" s="195" t="s">
        <v>720</v>
      </c>
      <c r="L45" s="178"/>
      <c r="M45" s="152" t="s">
        <v>214</v>
      </c>
      <c r="N45" s="147" t="s">
        <v>693</v>
      </c>
      <c r="O45" s="152" t="s">
        <v>694</v>
      </c>
      <c r="P45" s="153"/>
      <c r="Q45" s="150" t="s">
        <v>695</v>
      </c>
      <c r="R45" s="150" t="s">
        <v>721</v>
      </c>
      <c r="S45" s="195" t="s">
        <v>697</v>
      </c>
      <c r="T45" s="195" t="s">
        <v>722</v>
      </c>
      <c r="U45" s="195" t="s">
        <v>723</v>
      </c>
      <c r="V45" s="178"/>
      <c r="AA45" s="154">
        <f>IF(OR(J45="Fail",ISBLANK(J45)),INDEX('Issue Code Table'!C:C,MATCH(N:N,'Issue Code Table'!A:A,0)),IF(M45="Critical",6,IF(M45="Significant",5,IF(M45="Moderate",3,2))))</f>
        <v>4</v>
      </c>
    </row>
    <row r="46" spans="1:27" ht="99.65" customHeight="1" x14ac:dyDescent="0.25">
      <c r="A46" s="193" t="s">
        <v>724</v>
      </c>
      <c r="B46" s="211" t="s">
        <v>686</v>
      </c>
      <c r="C46" s="212" t="s">
        <v>687</v>
      </c>
      <c r="D46" s="195" t="s">
        <v>291</v>
      </c>
      <c r="E46" s="194" t="s">
        <v>725</v>
      </c>
      <c r="F46" s="194" t="s">
        <v>726</v>
      </c>
      <c r="G46" s="194" t="s">
        <v>727</v>
      </c>
      <c r="H46" s="195" t="s">
        <v>728</v>
      </c>
      <c r="I46" s="150"/>
      <c r="J46" s="151"/>
      <c r="K46" s="195" t="s">
        <v>729</v>
      </c>
      <c r="L46" s="178"/>
      <c r="M46" s="152" t="s">
        <v>214</v>
      </c>
      <c r="N46" s="147" t="s">
        <v>693</v>
      </c>
      <c r="O46" s="152" t="s">
        <v>694</v>
      </c>
      <c r="P46" s="153"/>
      <c r="Q46" s="150" t="s">
        <v>695</v>
      </c>
      <c r="R46" s="150" t="s">
        <v>730</v>
      </c>
      <c r="S46" s="195" t="s">
        <v>697</v>
      </c>
      <c r="T46" s="195" t="s">
        <v>731</v>
      </c>
      <c r="U46" s="195" t="s">
        <v>731</v>
      </c>
      <c r="V46" s="178"/>
      <c r="AA46" s="154">
        <f>IF(OR(J46="Fail",ISBLANK(J46)),INDEX('Issue Code Table'!C:C,MATCH(N:N,'Issue Code Table'!A:A,0)),IF(M46="Critical",6,IF(M46="Significant",5,IF(M46="Moderate",3,2))))</f>
        <v>4</v>
      </c>
    </row>
    <row r="47" spans="1:27" ht="99.65" customHeight="1" x14ac:dyDescent="0.25">
      <c r="A47" s="193" t="s">
        <v>732</v>
      </c>
      <c r="B47" s="196" t="s">
        <v>733</v>
      </c>
      <c r="C47" s="196" t="s">
        <v>734</v>
      </c>
      <c r="D47" s="195" t="s">
        <v>291</v>
      </c>
      <c r="E47" s="194" t="s">
        <v>735</v>
      </c>
      <c r="F47" s="194" t="s">
        <v>736</v>
      </c>
      <c r="G47" s="194" t="s">
        <v>737</v>
      </c>
      <c r="H47" s="195" t="s">
        <v>738</v>
      </c>
      <c r="I47" s="150"/>
      <c r="J47" s="151"/>
      <c r="K47" s="195" t="s">
        <v>739</v>
      </c>
      <c r="L47" s="178"/>
      <c r="M47" s="152" t="s">
        <v>214</v>
      </c>
      <c r="N47" s="147" t="s">
        <v>693</v>
      </c>
      <c r="O47" s="152" t="s">
        <v>694</v>
      </c>
      <c r="P47" s="153"/>
      <c r="Q47" s="150" t="s">
        <v>695</v>
      </c>
      <c r="R47" s="150" t="s">
        <v>740</v>
      </c>
      <c r="S47" s="195" t="s">
        <v>741</v>
      </c>
      <c r="T47" s="195" t="s">
        <v>742</v>
      </c>
      <c r="U47" s="195" t="s">
        <v>742</v>
      </c>
      <c r="V47" s="178"/>
      <c r="AA47" s="154">
        <f>IF(OR(J47="Fail",ISBLANK(J47)),INDEX('Issue Code Table'!C:C,MATCH(N:N,'Issue Code Table'!A:A,0)),IF(M47="Critical",6,IF(M47="Significant",5,IF(M47="Moderate",3,2))))</f>
        <v>4</v>
      </c>
    </row>
    <row r="48" spans="1:27" ht="99.65" customHeight="1" x14ac:dyDescent="0.25">
      <c r="A48" s="193" t="s">
        <v>743</v>
      </c>
      <c r="B48" s="196" t="s">
        <v>733</v>
      </c>
      <c r="C48" s="196" t="s">
        <v>734</v>
      </c>
      <c r="D48" s="195" t="s">
        <v>291</v>
      </c>
      <c r="E48" s="194" t="s">
        <v>744</v>
      </c>
      <c r="F48" s="194" t="s">
        <v>745</v>
      </c>
      <c r="G48" s="194" t="s">
        <v>746</v>
      </c>
      <c r="H48" s="195" t="s">
        <v>747</v>
      </c>
      <c r="I48" s="150"/>
      <c r="J48" s="151"/>
      <c r="K48" s="195" t="s">
        <v>748</v>
      </c>
      <c r="L48" s="178"/>
      <c r="M48" s="152" t="s">
        <v>214</v>
      </c>
      <c r="N48" s="147" t="s">
        <v>693</v>
      </c>
      <c r="O48" s="152" t="s">
        <v>694</v>
      </c>
      <c r="P48" s="153"/>
      <c r="Q48" s="150" t="s">
        <v>695</v>
      </c>
      <c r="R48" s="150" t="s">
        <v>749</v>
      </c>
      <c r="S48" s="195" t="s">
        <v>750</v>
      </c>
      <c r="T48" s="195" t="s">
        <v>751</v>
      </c>
      <c r="U48" s="178" t="s">
        <v>752</v>
      </c>
      <c r="V48" s="178"/>
      <c r="AA48" s="154">
        <f>IF(OR(J48="Fail",ISBLANK(J48)),INDEX('Issue Code Table'!C:C,MATCH(N:N,'Issue Code Table'!A:A,0)),IF(M48="Critical",6,IF(M48="Significant",5,IF(M48="Moderate",3,2))))</f>
        <v>4</v>
      </c>
    </row>
    <row r="49" spans="1:27" ht="99.65" customHeight="1" x14ac:dyDescent="0.25">
      <c r="A49" s="193" t="s">
        <v>753</v>
      </c>
      <c r="B49" s="196" t="s">
        <v>262</v>
      </c>
      <c r="C49" s="196" t="s">
        <v>263</v>
      </c>
      <c r="D49" s="195" t="s">
        <v>163</v>
      </c>
      <c r="E49" s="204" t="s">
        <v>754</v>
      </c>
      <c r="F49" s="194" t="s">
        <v>755</v>
      </c>
      <c r="G49" s="194" t="s">
        <v>756</v>
      </c>
      <c r="H49" s="195" t="s">
        <v>757</v>
      </c>
      <c r="I49" s="150"/>
      <c r="J49" s="151"/>
      <c r="K49" s="195" t="s">
        <v>758</v>
      </c>
      <c r="L49" s="178"/>
      <c r="M49" s="152" t="s">
        <v>184</v>
      </c>
      <c r="N49" s="147" t="s">
        <v>269</v>
      </c>
      <c r="O49" s="152" t="s">
        <v>270</v>
      </c>
      <c r="P49" s="153"/>
      <c r="Q49" s="150" t="s">
        <v>759</v>
      </c>
      <c r="R49" s="150" t="s">
        <v>760</v>
      </c>
      <c r="S49" s="195" t="s">
        <v>761</v>
      </c>
      <c r="T49" s="195" t="s">
        <v>762</v>
      </c>
      <c r="U49" s="178" t="s">
        <v>763</v>
      </c>
      <c r="V49" s="178" t="s">
        <v>764</v>
      </c>
      <c r="AA49" s="154">
        <f>IF(OR(J49="Fail",ISBLANK(J49)),INDEX('Issue Code Table'!C:C,MATCH(N:N,'Issue Code Table'!A:A,0)),IF(M49="Critical",6,IF(M49="Significant",5,IF(M49="Moderate",3,2))))</f>
        <v>5</v>
      </c>
    </row>
    <row r="50" spans="1:27" ht="99.65" customHeight="1" x14ac:dyDescent="0.25">
      <c r="A50" s="193" t="s">
        <v>765</v>
      </c>
      <c r="B50" s="196" t="s">
        <v>432</v>
      </c>
      <c r="C50" s="196" t="s">
        <v>433</v>
      </c>
      <c r="D50" s="195" t="s">
        <v>163</v>
      </c>
      <c r="E50" s="204" t="s">
        <v>766</v>
      </c>
      <c r="F50" s="194" t="s">
        <v>767</v>
      </c>
      <c r="G50" s="194" t="s">
        <v>768</v>
      </c>
      <c r="H50" s="195" t="s">
        <v>769</v>
      </c>
      <c r="I50" s="150"/>
      <c r="J50" s="151"/>
      <c r="K50" s="195" t="s">
        <v>770</v>
      </c>
      <c r="L50" s="178"/>
      <c r="M50" s="152" t="s">
        <v>184</v>
      </c>
      <c r="N50" s="147" t="s">
        <v>424</v>
      </c>
      <c r="O50" s="152" t="s">
        <v>425</v>
      </c>
      <c r="P50" s="153"/>
      <c r="Q50" s="150" t="s">
        <v>759</v>
      </c>
      <c r="R50" s="150" t="s">
        <v>771</v>
      </c>
      <c r="S50" s="195" t="s">
        <v>772</v>
      </c>
      <c r="T50" s="195" t="s">
        <v>773</v>
      </c>
      <c r="U50" s="178" t="s">
        <v>774</v>
      </c>
      <c r="V50" s="178" t="s">
        <v>775</v>
      </c>
      <c r="AA50" s="154">
        <f>IF(OR(J50="Fail",ISBLANK(J50)),INDEX('Issue Code Table'!C:C,MATCH(N:N,'Issue Code Table'!A:A,0)),IF(M50="Critical",6,IF(M50="Significant",5,IF(M50="Moderate",3,2))))</f>
        <v>5</v>
      </c>
    </row>
    <row r="51" spans="1:27" ht="99.65" customHeight="1" x14ac:dyDescent="0.25">
      <c r="A51" s="193" t="s">
        <v>776</v>
      </c>
      <c r="B51" s="196" t="s">
        <v>316</v>
      </c>
      <c r="C51" s="196" t="s">
        <v>317</v>
      </c>
      <c r="D51" s="195" t="s">
        <v>163</v>
      </c>
      <c r="E51" s="194" t="s">
        <v>777</v>
      </c>
      <c r="F51" s="194" t="s">
        <v>778</v>
      </c>
      <c r="G51" s="194" t="s">
        <v>779</v>
      </c>
      <c r="H51" s="195" t="s">
        <v>691</v>
      </c>
      <c r="I51" s="150"/>
      <c r="J51" s="151"/>
      <c r="K51" s="195" t="s">
        <v>692</v>
      </c>
      <c r="L51" s="178"/>
      <c r="M51" s="152" t="s">
        <v>184</v>
      </c>
      <c r="N51" s="147" t="s">
        <v>780</v>
      </c>
      <c r="O51" s="152" t="s">
        <v>781</v>
      </c>
      <c r="P51" s="153"/>
      <c r="Q51" s="150" t="s">
        <v>759</v>
      </c>
      <c r="R51" s="150" t="s">
        <v>782</v>
      </c>
      <c r="S51" s="195" t="s">
        <v>783</v>
      </c>
      <c r="T51" s="195" t="s">
        <v>784</v>
      </c>
      <c r="U51" s="178" t="s">
        <v>785</v>
      </c>
      <c r="V51" s="178" t="s">
        <v>786</v>
      </c>
      <c r="AA51" s="154">
        <f>IF(OR(J51="Fail",ISBLANK(J51)),INDEX('Issue Code Table'!C:C,MATCH(N:N,'Issue Code Table'!A:A,0)),IF(M51="Critical",6,IF(M51="Significant",5,IF(M51="Moderate",3,2))))</f>
        <v>6</v>
      </c>
    </row>
    <row r="52" spans="1:27" ht="99.65" customHeight="1" x14ac:dyDescent="0.25">
      <c r="A52" s="193" t="s">
        <v>787</v>
      </c>
      <c r="B52" s="196" t="s">
        <v>701</v>
      </c>
      <c r="C52" s="196" t="s">
        <v>702</v>
      </c>
      <c r="D52" s="195" t="s">
        <v>163</v>
      </c>
      <c r="E52" s="194" t="s">
        <v>788</v>
      </c>
      <c r="F52" s="194" t="s">
        <v>789</v>
      </c>
      <c r="G52" s="194" t="s">
        <v>790</v>
      </c>
      <c r="H52" s="195" t="s">
        <v>706</v>
      </c>
      <c r="I52" s="150"/>
      <c r="J52" s="151"/>
      <c r="K52" s="195" t="s">
        <v>707</v>
      </c>
      <c r="L52" s="178" t="s">
        <v>708</v>
      </c>
      <c r="M52" s="152" t="s">
        <v>184</v>
      </c>
      <c r="N52" s="147" t="s">
        <v>709</v>
      </c>
      <c r="O52" s="152" t="s">
        <v>710</v>
      </c>
      <c r="P52" s="153"/>
      <c r="Q52" s="150" t="s">
        <v>759</v>
      </c>
      <c r="R52" s="150" t="s">
        <v>791</v>
      </c>
      <c r="S52" s="195" t="s">
        <v>792</v>
      </c>
      <c r="T52" s="195" t="s">
        <v>793</v>
      </c>
      <c r="U52" s="178" t="s">
        <v>794</v>
      </c>
      <c r="V52" s="178" t="s">
        <v>795</v>
      </c>
      <c r="AA52" s="154" t="e">
        <f>IF(OR(J52="Fail",ISBLANK(J52)),INDEX('Issue Code Table'!C:C,MATCH(N:N,'Issue Code Table'!A:A,0)),IF(M52="Critical",6,IF(M52="Significant",5,IF(M52="Moderate",3,2))))</f>
        <v>#N/A</v>
      </c>
    </row>
    <row r="53" spans="1:27" ht="99.65" customHeight="1" x14ac:dyDescent="0.25">
      <c r="A53" s="193" t="s">
        <v>796</v>
      </c>
      <c r="B53" s="196" t="s">
        <v>797</v>
      </c>
      <c r="C53" s="196" t="s">
        <v>798</v>
      </c>
      <c r="D53" s="195" t="s">
        <v>163</v>
      </c>
      <c r="E53" s="194" t="s">
        <v>799</v>
      </c>
      <c r="F53" s="194" t="s">
        <v>800</v>
      </c>
      <c r="G53" s="194" t="s">
        <v>801</v>
      </c>
      <c r="H53" s="195" t="s">
        <v>719</v>
      </c>
      <c r="I53" s="150"/>
      <c r="J53" s="151"/>
      <c r="K53" s="195" t="s">
        <v>720</v>
      </c>
      <c r="L53" s="178"/>
      <c r="M53" s="152" t="s">
        <v>184</v>
      </c>
      <c r="N53" s="147" t="s">
        <v>802</v>
      </c>
      <c r="O53" s="152" t="s">
        <v>803</v>
      </c>
      <c r="P53" s="153"/>
      <c r="Q53" s="150" t="s">
        <v>804</v>
      </c>
      <c r="R53" s="150" t="s">
        <v>805</v>
      </c>
      <c r="S53" s="195" t="s">
        <v>806</v>
      </c>
      <c r="T53" s="195" t="s">
        <v>807</v>
      </c>
      <c r="U53" s="178" t="s">
        <v>808</v>
      </c>
      <c r="V53" s="178" t="s">
        <v>809</v>
      </c>
      <c r="Z53" s="203"/>
      <c r="AA53" s="154">
        <f>IF(OR(J53="Fail",ISBLANK(J53)),INDEX('Issue Code Table'!C:C,MATCH(N:N,'Issue Code Table'!A:A,0)),IF(M53="Critical",6,IF(M53="Significant",5,IF(M53="Moderate",3,2))))</f>
        <v>5</v>
      </c>
    </row>
    <row r="54" spans="1:27" ht="99.65" customHeight="1" x14ac:dyDescent="0.25">
      <c r="A54" s="193" t="s">
        <v>810</v>
      </c>
      <c r="B54" s="196" t="s">
        <v>797</v>
      </c>
      <c r="C54" s="196" t="s">
        <v>798</v>
      </c>
      <c r="D54" s="195" t="s">
        <v>291</v>
      </c>
      <c r="E54" s="194" t="s">
        <v>811</v>
      </c>
      <c r="F54" s="194" t="s">
        <v>812</v>
      </c>
      <c r="G54" s="194" t="s">
        <v>813</v>
      </c>
      <c r="H54" s="195" t="s">
        <v>814</v>
      </c>
      <c r="I54" s="150"/>
      <c r="J54" s="151"/>
      <c r="K54" s="195" t="s">
        <v>815</v>
      </c>
      <c r="L54" s="178"/>
      <c r="M54" s="152" t="s">
        <v>184</v>
      </c>
      <c r="N54" s="147" t="s">
        <v>802</v>
      </c>
      <c r="O54" s="152" t="s">
        <v>803</v>
      </c>
      <c r="P54" s="153"/>
      <c r="Q54" s="150" t="s">
        <v>804</v>
      </c>
      <c r="R54" s="150" t="s">
        <v>816</v>
      </c>
      <c r="S54" s="195" t="s">
        <v>817</v>
      </c>
      <c r="T54" s="195" t="s">
        <v>818</v>
      </c>
      <c r="U54" s="178" t="s">
        <v>819</v>
      </c>
      <c r="V54" s="178" t="s">
        <v>820</v>
      </c>
      <c r="Z54" s="203"/>
      <c r="AA54" s="154">
        <f>IF(OR(J54="Fail",ISBLANK(J54)),INDEX('Issue Code Table'!C:C,MATCH(N:N,'Issue Code Table'!A:A,0)),IF(M54="Critical",6,IF(M54="Significant",5,IF(M54="Moderate",3,2))))</f>
        <v>5</v>
      </c>
    </row>
    <row r="55" spans="1:27" ht="99.65" customHeight="1" x14ac:dyDescent="0.25">
      <c r="A55" s="193" t="s">
        <v>821</v>
      </c>
      <c r="B55" s="196" t="s">
        <v>797</v>
      </c>
      <c r="C55" s="196" t="s">
        <v>798</v>
      </c>
      <c r="D55" s="195" t="s">
        <v>291</v>
      </c>
      <c r="E55" s="194" t="s">
        <v>822</v>
      </c>
      <c r="F55" s="194" t="s">
        <v>823</v>
      </c>
      <c r="G55" s="194" t="s">
        <v>824</v>
      </c>
      <c r="H55" s="195" t="s">
        <v>825</v>
      </c>
      <c r="I55" s="150"/>
      <c r="J55" s="151"/>
      <c r="K55" s="195" t="s">
        <v>826</v>
      </c>
      <c r="L55" s="178"/>
      <c r="M55" s="152" t="s">
        <v>184</v>
      </c>
      <c r="N55" s="147" t="s">
        <v>802</v>
      </c>
      <c r="O55" s="152" t="s">
        <v>803</v>
      </c>
      <c r="P55" s="153"/>
      <c r="Q55" s="150" t="s">
        <v>804</v>
      </c>
      <c r="R55" s="150" t="s">
        <v>827</v>
      </c>
      <c r="S55" s="195" t="s">
        <v>817</v>
      </c>
      <c r="T55" s="195" t="s">
        <v>828</v>
      </c>
      <c r="U55" s="178" t="s">
        <v>829</v>
      </c>
      <c r="V55" s="178" t="s">
        <v>830</v>
      </c>
      <c r="Z55" s="203"/>
      <c r="AA55" s="154">
        <f>IF(OR(J55="Fail",ISBLANK(J55)),INDEX('Issue Code Table'!C:C,MATCH(N:N,'Issue Code Table'!A:A,0)),IF(M55="Critical",6,IF(M55="Significant",5,IF(M55="Moderate",3,2))))</f>
        <v>5</v>
      </c>
    </row>
    <row r="56" spans="1:27" ht="99.65" customHeight="1" x14ac:dyDescent="0.25">
      <c r="A56" s="193" t="s">
        <v>831</v>
      </c>
      <c r="B56" s="196" t="s">
        <v>797</v>
      </c>
      <c r="C56" s="196" t="s">
        <v>798</v>
      </c>
      <c r="D56" s="195" t="s">
        <v>291</v>
      </c>
      <c r="E56" s="194" t="s">
        <v>832</v>
      </c>
      <c r="F56" s="194" t="s">
        <v>833</v>
      </c>
      <c r="G56" s="194" t="s">
        <v>834</v>
      </c>
      <c r="H56" s="195" t="s">
        <v>835</v>
      </c>
      <c r="I56" s="150"/>
      <c r="J56" s="151"/>
      <c r="K56" s="195" t="s">
        <v>836</v>
      </c>
      <c r="L56" s="178"/>
      <c r="M56" s="152" t="s">
        <v>184</v>
      </c>
      <c r="N56" s="147" t="s">
        <v>802</v>
      </c>
      <c r="O56" s="152" t="s">
        <v>803</v>
      </c>
      <c r="P56" s="153"/>
      <c r="Q56" s="150" t="s">
        <v>804</v>
      </c>
      <c r="R56" s="150" t="s">
        <v>837</v>
      </c>
      <c r="S56" s="195" t="s">
        <v>817</v>
      </c>
      <c r="T56" s="195" t="s">
        <v>838</v>
      </c>
      <c r="U56" s="178" t="s">
        <v>839</v>
      </c>
      <c r="V56" s="178" t="s">
        <v>840</v>
      </c>
      <c r="Z56" s="203"/>
      <c r="AA56" s="154">
        <f>IF(OR(J56="Fail",ISBLANK(J56)),INDEX('Issue Code Table'!C:C,MATCH(N:N,'Issue Code Table'!A:A,0)),IF(M56="Critical",6,IF(M56="Significant",5,IF(M56="Moderate",3,2))))</f>
        <v>5</v>
      </c>
    </row>
    <row r="57" spans="1:27" ht="99.65" customHeight="1" x14ac:dyDescent="0.25">
      <c r="A57" s="193" t="s">
        <v>841</v>
      </c>
      <c r="B57" s="196" t="s">
        <v>262</v>
      </c>
      <c r="C57" s="196" t="s">
        <v>263</v>
      </c>
      <c r="D57" s="195" t="s">
        <v>291</v>
      </c>
      <c r="E57" s="194" t="s">
        <v>842</v>
      </c>
      <c r="F57" s="194" t="s">
        <v>843</v>
      </c>
      <c r="G57" s="194" t="s">
        <v>844</v>
      </c>
      <c r="H57" s="195" t="s">
        <v>728</v>
      </c>
      <c r="I57" s="150"/>
      <c r="J57" s="151"/>
      <c r="K57" s="195" t="s">
        <v>729</v>
      </c>
      <c r="L57" s="178"/>
      <c r="M57" s="152" t="s">
        <v>214</v>
      </c>
      <c r="N57" s="147" t="s">
        <v>693</v>
      </c>
      <c r="O57" s="152" t="s">
        <v>694</v>
      </c>
      <c r="P57" s="153"/>
      <c r="Q57" s="150" t="s">
        <v>804</v>
      </c>
      <c r="R57" s="150" t="s">
        <v>845</v>
      </c>
      <c r="S57" s="195" t="s">
        <v>846</v>
      </c>
      <c r="T57" s="195" t="s">
        <v>847</v>
      </c>
      <c r="U57" s="178" t="s">
        <v>848</v>
      </c>
      <c r="V57" s="178"/>
      <c r="Z57" s="203"/>
      <c r="AA57" s="154">
        <f>IF(OR(J57="Fail",ISBLANK(J57)),INDEX('Issue Code Table'!C:C,MATCH(N:N,'Issue Code Table'!A:A,0)),IF(M57="Critical",6,IF(M57="Significant",5,IF(M57="Moderate",3,2))))</f>
        <v>4</v>
      </c>
    </row>
    <row r="58" spans="1:27" ht="99.65" customHeight="1" x14ac:dyDescent="0.25">
      <c r="A58" s="193" t="s">
        <v>849</v>
      </c>
      <c r="B58" s="196" t="s">
        <v>262</v>
      </c>
      <c r="C58" s="196" t="s">
        <v>263</v>
      </c>
      <c r="D58" s="195" t="s">
        <v>291</v>
      </c>
      <c r="E58" s="194" t="s">
        <v>850</v>
      </c>
      <c r="F58" s="194" t="s">
        <v>851</v>
      </c>
      <c r="G58" s="194" t="s">
        <v>852</v>
      </c>
      <c r="H58" s="195" t="s">
        <v>853</v>
      </c>
      <c r="I58" s="150"/>
      <c r="J58" s="151"/>
      <c r="K58" s="195" t="s">
        <v>854</v>
      </c>
      <c r="L58" s="178"/>
      <c r="M58" s="152" t="s">
        <v>214</v>
      </c>
      <c r="N58" s="147" t="s">
        <v>693</v>
      </c>
      <c r="O58" s="152" t="s">
        <v>694</v>
      </c>
      <c r="P58" s="153"/>
      <c r="Q58" s="150" t="s">
        <v>804</v>
      </c>
      <c r="R58" s="150" t="s">
        <v>855</v>
      </c>
      <c r="S58" s="195" t="s">
        <v>856</v>
      </c>
      <c r="T58" s="195" t="s">
        <v>857</v>
      </c>
      <c r="U58" s="178" t="s">
        <v>858</v>
      </c>
      <c r="V58" s="178"/>
      <c r="Z58" s="203"/>
      <c r="AA58" s="154">
        <f>IF(OR(J58="Fail",ISBLANK(J58)),INDEX('Issue Code Table'!C:C,MATCH(N:N,'Issue Code Table'!A:A,0)),IF(M58="Critical",6,IF(M58="Significant",5,IF(M58="Moderate",3,2))))</f>
        <v>4</v>
      </c>
    </row>
    <row r="59" spans="1:27" ht="99.65" customHeight="1" x14ac:dyDescent="0.25">
      <c r="A59" s="193" t="s">
        <v>859</v>
      </c>
      <c r="B59" s="196" t="s">
        <v>262</v>
      </c>
      <c r="C59" s="196" t="s">
        <v>263</v>
      </c>
      <c r="D59" s="195" t="s">
        <v>291</v>
      </c>
      <c r="E59" s="194" t="s">
        <v>860</v>
      </c>
      <c r="F59" s="194" t="s">
        <v>861</v>
      </c>
      <c r="G59" s="194" t="s">
        <v>862</v>
      </c>
      <c r="H59" s="195" t="s">
        <v>863</v>
      </c>
      <c r="I59" s="150"/>
      <c r="J59" s="151"/>
      <c r="K59" s="195" t="s">
        <v>864</v>
      </c>
      <c r="L59" s="178"/>
      <c r="M59" s="152" t="s">
        <v>214</v>
      </c>
      <c r="N59" s="147" t="s">
        <v>693</v>
      </c>
      <c r="O59" s="152" t="s">
        <v>694</v>
      </c>
      <c r="P59" s="153"/>
      <c r="Q59" s="150" t="s">
        <v>804</v>
      </c>
      <c r="R59" s="150" t="s">
        <v>865</v>
      </c>
      <c r="S59" s="195" t="s">
        <v>866</v>
      </c>
      <c r="T59" s="195" t="s">
        <v>867</v>
      </c>
      <c r="U59" s="178" t="s">
        <v>868</v>
      </c>
      <c r="V59" s="178"/>
      <c r="Z59" s="203"/>
      <c r="AA59" s="154">
        <f>IF(OR(J59="Fail",ISBLANK(J59)),INDEX('Issue Code Table'!C:C,MATCH(N:N,'Issue Code Table'!A:A,0)),IF(M59="Critical",6,IF(M59="Significant",5,IF(M59="Moderate",3,2))))</f>
        <v>4</v>
      </c>
    </row>
    <row r="60" spans="1:27" ht="99.65" customHeight="1" x14ac:dyDescent="0.25">
      <c r="A60" s="193" t="s">
        <v>869</v>
      </c>
      <c r="B60" s="196" t="s">
        <v>262</v>
      </c>
      <c r="C60" s="196" t="s">
        <v>263</v>
      </c>
      <c r="D60" s="195" t="s">
        <v>291</v>
      </c>
      <c r="E60" s="194" t="s">
        <v>870</v>
      </c>
      <c r="F60" s="194" t="s">
        <v>871</v>
      </c>
      <c r="G60" s="194" t="s">
        <v>872</v>
      </c>
      <c r="H60" s="195" t="s">
        <v>873</v>
      </c>
      <c r="I60" s="150"/>
      <c r="J60" s="151"/>
      <c r="K60" s="195" t="s">
        <v>874</v>
      </c>
      <c r="L60" s="178"/>
      <c r="M60" s="152" t="s">
        <v>214</v>
      </c>
      <c r="N60" s="147" t="s">
        <v>693</v>
      </c>
      <c r="O60" s="152" t="s">
        <v>694</v>
      </c>
      <c r="P60" s="153"/>
      <c r="Q60" s="150" t="s">
        <v>804</v>
      </c>
      <c r="R60" s="150" t="s">
        <v>875</v>
      </c>
      <c r="S60" s="195" t="s">
        <v>876</v>
      </c>
      <c r="T60" s="195" t="s">
        <v>877</v>
      </c>
      <c r="U60" s="178" t="s">
        <v>878</v>
      </c>
      <c r="V60" s="178"/>
      <c r="Z60" s="203"/>
      <c r="AA60" s="154">
        <f>IF(OR(J60="Fail",ISBLANK(J60)),INDEX('Issue Code Table'!C:C,MATCH(N:N,'Issue Code Table'!A:A,0)),IF(M60="Critical",6,IF(M60="Significant",5,IF(M60="Moderate",3,2))))</f>
        <v>4</v>
      </c>
    </row>
    <row r="61" spans="1:27" ht="99.65" customHeight="1" x14ac:dyDescent="0.25">
      <c r="A61" s="193" t="s">
        <v>879</v>
      </c>
      <c r="B61" s="196" t="s">
        <v>432</v>
      </c>
      <c r="C61" s="196" t="s">
        <v>433</v>
      </c>
      <c r="D61" s="195" t="s">
        <v>291</v>
      </c>
      <c r="E61" s="194" t="s">
        <v>880</v>
      </c>
      <c r="F61" s="194" t="s">
        <v>881</v>
      </c>
      <c r="G61" s="194" t="s">
        <v>882</v>
      </c>
      <c r="H61" s="195" t="s">
        <v>883</v>
      </c>
      <c r="I61" s="150"/>
      <c r="J61" s="151"/>
      <c r="K61" s="195" t="s">
        <v>884</v>
      </c>
      <c r="L61" s="178"/>
      <c r="M61" s="152" t="s">
        <v>184</v>
      </c>
      <c r="N61" s="147" t="s">
        <v>269</v>
      </c>
      <c r="O61" s="152" t="s">
        <v>270</v>
      </c>
      <c r="P61" s="153"/>
      <c r="Q61" s="150" t="s">
        <v>804</v>
      </c>
      <c r="R61" s="150" t="s">
        <v>885</v>
      </c>
      <c r="S61" s="195" t="s">
        <v>886</v>
      </c>
      <c r="T61" s="195" t="s">
        <v>887</v>
      </c>
      <c r="U61" s="178" t="s">
        <v>888</v>
      </c>
      <c r="V61" s="178" t="s">
        <v>889</v>
      </c>
      <c r="Z61" s="203"/>
      <c r="AA61" s="154">
        <f>IF(OR(J61="Fail",ISBLANK(J61)),INDEX('Issue Code Table'!C:C,MATCH(N:N,'Issue Code Table'!A:A,0)),IF(M61="Critical",6,IF(M61="Significant",5,IF(M61="Moderate",3,2))))</f>
        <v>5</v>
      </c>
    </row>
    <row r="62" spans="1:27" ht="99.65" customHeight="1" x14ac:dyDescent="0.25">
      <c r="A62" s="193" t="s">
        <v>890</v>
      </c>
      <c r="B62" s="211" t="s">
        <v>686</v>
      </c>
      <c r="C62" s="212" t="s">
        <v>687</v>
      </c>
      <c r="D62" s="195" t="s">
        <v>291</v>
      </c>
      <c r="E62" s="194" t="s">
        <v>891</v>
      </c>
      <c r="F62" s="194" t="s">
        <v>892</v>
      </c>
      <c r="G62" s="194" t="s">
        <v>893</v>
      </c>
      <c r="H62" s="195" t="s">
        <v>894</v>
      </c>
      <c r="I62" s="150"/>
      <c r="J62" s="151"/>
      <c r="K62" s="195" t="s">
        <v>895</v>
      </c>
      <c r="L62" s="178"/>
      <c r="M62" s="152" t="s">
        <v>214</v>
      </c>
      <c r="N62" s="147" t="s">
        <v>693</v>
      </c>
      <c r="O62" s="152" t="s">
        <v>694</v>
      </c>
      <c r="P62" s="153"/>
      <c r="Q62" s="150" t="s">
        <v>896</v>
      </c>
      <c r="R62" s="150" t="s">
        <v>897</v>
      </c>
      <c r="S62" s="195" t="s">
        <v>898</v>
      </c>
      <c r="T62" s="195" t="s">
        <v>899</v>
      </c>
      <c r="U62" s="178" t="s">
        <v>900</v>
      </c>
      <c r="V62" s="178"/>
      <c r="Z62" s="203"/>
      <c r="AA62" s="154">
        <f>IF(OR(J62="Fail",ISBLANK(J62)),INDEX('Issue Code Table'!C:C,MATCH(N:N,'Issue Code Table'!A:A,0)),IF(M62="Critical",6,IF(M62="Significant",5,IF(M62="Moderate",3,2))))</f>
        <v>4</v>
      </c>
    </row>
    <row r="63" spans="1:27" ht="99.65" customHeight="1" x14ac:dyDescent="0.25">
      <c r="A63" s="193" t="s">
        <v>901</v>
      </c>
      <c r="B63" s="211" t="s">
        <v>686</v>
      </c>
      <c r="C63" s="212" t="s">
        <v>687</v>
      </c>
      <c r="D63" s="195" t="s">
        <v>291</v>
      </c>
      <c r="E63" s="194" t="s">
        <v>902</v>
      </c>
      <c r="F63" s="194" t="s">
        <v>903</v>
      </c>
      <c r="G63" s="194" t="s">
        <v>904</v>
      </c>
      <c r="H63" s="195" t="s">
        <v>905</v>
      </c>
      <c r="I63" s="150"/>
      <c r="J63" s="151"/>
      <c r="K63" s="195" t="s">
        <v>906</v>
      </c>
      <c r="L63" s="178"/>
      <c r="M63" s="152" t="s">
        <v>214</v>
      </c>
      <c r="N63" s="147" t="s">
        <v>693</v>
      </c>
      <c r="O63" s="152" t="s">
        <v>694</v>
      </c>
      <c r="P63" s="153"/>
      <c r="Q63" s="150" t="s">
        <v>896</v>
      </c>
      <c r="R63" s="150" t="s">
        <v>907</v>
      </c>
      <c r="S63" s="195" t="s">
        <v>908</v>
      </c>
      <c r="T63" s="195" t="s">
        <v>909</v>
      </c>
      <c r="U63" s="178" t="s">
        <v>910</v>
      </c>
      <c r="V63" s="178"/>
      <c r="Z63" s="203"/>
      <c r="AA63" s="154">
        <f>IF(OR(J63="Fail",ISBLANK(J63)),INDEX('Issue Code Table'!C:C,MATCH(N:N,'Issue Code Table'!A:A,0)),IF(M63="Critical",6,IF(M63="Significant",5,IF(M63="Moderate",3,2))))</f>
        <v>4</v>
      </c>
    </row>
    <row r="64" spans="1:27" ht="99.65" customHeight="1" x14ac:dyDescent="0.25">
      <c r="A64" s="193" t="s">
        <v>911</v>
      </c>
      <c r="B64" s="196" t="s">
        <v>912</v>
      </c>
      <c r="C64" s="196" t="s">
        <v>913</v>
      </c>
      <c r="D64" s="195" t="s">
        <v>291</v>
      </c>
      <c r="E64" s="194" t="s">
        <v>914</v>
      </c>
      <c r="F64" s="194" t="s">
        <v>915</v>
      </c>
      <c r="G64" s="194" t="s">
        <v>916</v>
      </c>
      <c r="H64" s="195" t="s">
        <v>917</v>
      </c>
      <c r="I64" s="150"/>
      <c r="J64" s="151"/>
      <c r="K64" s="195" t="s">
        <v>918</v>
      </c>
      <c r="L64" s="178"/>
      <c r="M64" s="152" t="s">
        <v>678</v>
      </c>
      <c r="N64" s="147" t="s">
        <v>679</v>
      </c>
      <c r="O64" s="152" t="s">
        <v>680</v>
      </c>
      <c r="P64" s="153"/>
      <c r="Q64" s="150" t="s">
        <v>919</v>
      </c>
      <c r="R64" s="150" t="s">
        <v>920</v>
      </c>
      <c r="S64" s="195" t="s">
        <v>921</v>
      </c>
      <c r="T64" s="195" t="s">
        <v>922</v>
      </c>
      <c r="U64" s="178" t="s">
        <v>923</v>
      </c>
      <c r="V64" s="178"/>
      <c r="Z64" s="203"/>
      <c r="AA64" s="154">
        <f>IF(OR(J64="Fail",ISBLANK(J64)),INDEX('Issue Code Table'!C:C,MATCH(N:N,'Issue Code Table'!A:A,0)),IF(M64="Critical",6,IF(M64="Significant",5,IF(M64="Moderate",3,2))))</f>
        <v>2</v>
      </c>
    </row>
    <row r="65" spans="1:27" ht="99.65" customHeight="1" x14ac:dyDescent="0.25">
      <c r="A65" s="193" t="s">
        <v>924</v>
      </c>
      <c r="B65" s="196" t="s">
        <v>912</v>
      </c>
      <c r="C65" s="196" t="s">
        <v>913</v>
      </c>
      <c r="D65" s="195" t="s">
        <v>291</v>
      </c>
      <c r="E65" s="194" t="s">
        <v>925</v>
      </c>
      <c r="F65" s="194" t="s">
        <v>926</v>
      </c>
      <c r="G65" s="194" t="s">
        <v>927</v>
      </c>
      <c r="H65" s="195" t="s">
        <v>928</v>
      </c>
      <c r="I65" s="150"/>
      <c r="J65" s="151"/>
      <c r="K65" s="195" t="s">
        <v>929</v>
      </c>
      <c r="L65" s="178"/>
      <c r="M65" s="152" t="s">
        <v>678</v>
      </c>
      <c r="N65" s="147" t="s">
        <v>679</v>
      </c>
      <c r="O65" s="152" t="s">
        <v>680</v>
      </c>
      <c r="P65" s="153"/>
      <c r="Q65" s="150" t="s">
        <v>919</v>
      </c>
      <c r="R65" s="150" t="s">
        <v>930</v>
      </c>
      <c r="S65" s="195" t="s">
        <v>931</v>
      </c>
      <c r="T65" s="195" t="s">
        <v>932</v>
      </c>
      <c r="U65" s="178" t="s">
        <v>933</v>
      </c>
      <c r="V65" s="178"/>
      <c r="Z65" s="203"/>
      <c r="AA65" s="154">
        <f>IF(OR(J65="Fail",ISBLANK(J65)),INDEX('Issue Code Table'!C:C,MATCH(N:N,'Issue Code Table'!A:A,0)),IF(M65="Critical",6,IF(M65="Significant",5,IF(M65="Moderate",3,2))))</f>
        <v>2</v>
      </c>
    </row>
    <row r="66" spans="1:27" ht="12.75" hidden="1" customHeight="1" x14ac:dyDescent="0.25"/>
    <row r="67" spans="1:27" ht="12.75" customHeight="1" x14ac:dyDescent="0.25">
      <c r="A67" s="148"/>
      <c r="B67" s="148"/>
      <c r="C67" s="148"/>
      <c r="D67" s="148"/>
      <c r="E67" s="148"/>
      <c r="F67" s="148"/>
      <c r="G67" s="148"/>
      <c r="H67" s="148"/>
      <c r="I67" s="148"/>
      <c r="J67" s="148"/>
      <c r="K67" s="148"/>
      <c r="L67" s="148"/>
      <c r="M67" s="148"/>
      <c r="N67" s="148"/>
      <c r="O67" s="148"/>
      <c r="P67" s="148"/>
      <c r="Q67" s="148"/>
      <c r="R67" s="148"/>
      <c r="S67" s="148"/>
      <c r="T67" s="148"/>
      <c r="U67" s="148"/>
      <c r="V67" s="148"/>
      <c r="AA67" s="148"/>
    </row>
    <row r="71" spans="1:27" ht="12.75" hidden="1" customHeight="1" x14ac:dyDescent="0.25"/>
    <row r="72" spans="1:27" ht="12.75" hidden="1" customHeight="1" x14ac:dyDescent="0.25"/>
    <row r="73" spans="1:27" ht="12.75" hidden="1" customHeight="1" x14ac:dyDescent="0.25">
      <c r="I73" t="s">
        <v>934</v>
      </c>
    </row>
    <row r="74" spans="1:27" ht="12.75" hidden="1" customHeight="1" x14ac:dyDescent="0.25">
      <c r="I74" t="s">
        <v>58</v>
      </c>
    </row>
    <row r="75" spans="1:27" ht="12.75" hidden="1" customHeight="1" x14ac:dyDescent="0.25">
      <c r="I75" t="s">
        <v>59</v>
      </c>
    </row>
    <row r="76" spans="1:27" ht="12.75" hidden="1" customHeight="1" x14ac:dyDescent="0.25">
      <c r="I76" t="s">
        <v>47</v>
      </c>
    </row>
    <row r="77" spans="1:27" ht="12.75" hidden="1" customHeight="1" x14ac:dyDescent="0.25">
      <c r="I77" s="65" t="s">
        <v>935</v>
      </c>
    </row>
    <row r="78" spans="1:27" ht="12.75" hidden="1" customHeight="1" x14ac:dyDescent="0.25">
      <c r="I78"/>
    </row>
    <row r="79" spans="1:27" ht="12.75" hidden="1" customHeight="1" x14ac:dyDescent="0.25">
      <c r="I79" s="163" t="s">
        <v>936</v>
      </c>
    </row>
    <row r="80" spans="1:27" ht="12.75" hidden="1" customHeight="1" x14ac:dyDescent="0.25">
      <c r="I80" s="164" t="s">
        <v>170</v>
      </c>
    </row>
    <row r="81" spans="9:20" ht="12.75" hidden="1" customHeight="1" x14ac:dyDescent="0.25">
      <c r="I81" s="163" t="s">
        <v>184</v>
      </c>
    </row>
    <row r="82" spans="9:20" ht="12.75" hidden="1" customHeight="1" x14ac:dyDescent="0.25">
      <c r="I82" s="163" t="s">
        <v>214</v>
      </c>
    </row>
    <row r="83" spans="9:20" ht="12.75" hidden="1" customHeight="1" x14ac:dyDescent="0.25">
      <c r="I83" s="163" t="s">
        <v>678</v>
      </c>
    </row>
    <row r="84" spans="9:20" ht="12.75" hidden="1" customHeight="1" x14ac:dyDescent="0.25"/>
    <row r="85" spans="9:20" ht="12.75" hidden="1" customHeight="1" x14ac:dyDescent="0.25">
      <c r="S85"/>
      <c r="T85" s="149"/>
    </row>
    <row r="86" spans="9:20" ht="12.75" customHeight="1" x14ac:dyDescent="0.25">
      <c r="S86"/>
      <c r="T86" s="149"/>
    </row>
    <row r="87" spans="9:20" ht="12.75" customHeight="1" x14ac:dyDescent="0.25">
      <c r="S87"/>
      <c r="T87" s="149"/>
    </row>
    <row r="88" spans="9:20" ht="12.75" customHeight="1" x14ac:dyDescent="0.25">
      <c r="S88"/>
      <c r="T88" s="149"/>
    </row>
    <row r="89" spans="9:20" ht="12.75" customHeight="1" x14ac:dyDescent="0.25">
      <c r="S89"/>
      <c r="T89" s="149"/>
    </row>
    <row r="90" spans="9:20" ht="12.75" customHeight="1" x14ac:dyDescent="0.25">
      <c r="S90"/>
      <c r="T90" s="149"/>
    </row>
    <row r="91" spans="9:20" ht="12.75" customHeight="1" x14ac:dyDescent="0.25">
      <c r="S91"/>
      <c r="T91" s="149"/>
    </row>
    <row r="92" spans="9:20" ht="12.75" customHeight="1" x14ac:dyDescent="0.25">
      <c r="S92"/>
      <c r="T92" s="149"/>
    </row>
    <row r="93" spans="9:20" ht="12.75" customHeight="1" x14ac:dyDescent="0.25">
      <c r="S93"/>
      <c r="T93" s="149"/>
    </row>
    <row r="94" spans="9:20" ht="12.75" customHeight="1" x14ac:dyDescent="0.25">
      <c r="S94"/>
      <c r="T94" s="149"/>
    </row>
    <row r="95" spans="9:20" ht="12.75" customHeight="1" x14ac:dyDescent="0.25">
      <c r="S95"/>
      <c r="T95" s="149"/>
    </row>
    <row r="96" spans="9:20" ht="12.75" customHeight="1" x14ac:dyDescent="0.25">
      <c r="S96"/>
      <c r="T96" s="149"/>
    </row>
    <row r="97" spans="19:20" ht="12.75" customHeight="1" x14ac:dyDescent="0.25">
      <c r="S97"/>
      <c r="T97" s="149"/>
    </row>
    <row r="98" spans="19:20" ht="12.75" customHeight="1" x14ac:dyDescent="0.25">
      <c r="S98"/>
      <c r="T98" s="149"/>
    </row>
    <row r="99" spans="19:20" ht="12.75" customHeight="1" x14ac:dyDescent="0.25">
      <c r="S99"/>
      <c r="T99" s="149"/>
    </row>
    <row r="100" spans="19:20" ht="12.75" customHeight="1" x14ac:dyDescent="0.25">
      <c r="S100"/>
      <c r="T100" s="149"/>
    </row>
    <row r="101" spans="19:20" ht="12.75" customHeight="1" x14ac:dyDescent="0.25">
      <c r="S101"/>
      <c r="T101" s="149"/>
    </row>
    <row r="102" spans="19:20" ht="12.75" customHeight="1" x14ac:dyDescent="0.25">
      <c r="S102"/>
      <c r="T102" s="149"/>
    </row>
    <row r="103" spans="19:20" ht="12.75" customHeight="1" x14ac:dyDescent="0.25">
      <c r="S103"/>
      <c r="T103" s="149"/>
    </row>
    <row r="104" spans="19:20" ht="12.75" customHeight="1" x14ac:dyDescent="0.25">
      <c r="S104"/>
      <c r="T104" s="149"/>
    </row>
    <row r="105" spans="19:20" ht="12.75" customHeight="1" x14ac:dyDescent="0.25">
      <c r="S105"/>
      <c r="T105" s="149"/>
    </row>
    <row r="106" spans="19:20" ht="12.75" customHeight="1" x14ac:dyDescent="0.25">
      <c r="S106"/>
      <c r="T106" s="149"/>
    </row>
    <row r="107" spans="19:20" ht="12.75" customHeight="1" x14ac:dyDescent="0.25">
      <c r="S107"/>
      <c r="T107" s="149"/>
    </row>
    <row r="108" spans="19:20" ht="12.75" customHeight="1" x14ac:dyDescent="0.25">
      <c r="S108"/>
      <c r="T108" s="149"/>
    </row>
    <row r="109" spans="19:20" ht="12.75" customHeight="1" x14ac:dyDescent="0.25">
      <c r="S109"/>
      <c r="T109" s="149"/>
    </row>
    <row r="110" spans="19:20" ht="12.75" customHeight="1" x14ac:dyDescent="0.25">
      <c r="S110"/>
      <c r="T110" s="149"/>
    </row>
    <row r="111" spans="19:20" ht="12.75" customHeight="1" x14ac:dyDescent="0.25">
      <c r="S111"/>
      <c r="T111" s="149"/>
    </row>
    <row r="112" spans="19:20" ht="12.75" customHeight="1" x14ac:dyDescent="0.25">
      <c r="S112"/>
      <c r="T112" s="149"/>
    </row>
    <row r="113" spans="19:20" ht="12.75" customHeight="1" x14ac:dyDescent="0.25">
      <c r="S113"/>
      <c r="T113" s="149"/>
    </row>
    <row r="114" spans="19:20" ht="12.75" customHeight="1" x14ac:dyDescent="0.25">
      <c r="S114"/>
      <c r="T114" s="149"/>
    </row>
    <row r="115" spans="19:20" ht="12.75" customHeight="1" x14ac:dyDescent="0.25">
      <c r="S115"/>
      <c r="T115" s="149"/>
    </row>
    <row r="116" spans="19:20" ht="12.75" customHeight="1" x14ac:dyDescent="0.25">
      <c r="S116"/>
      <c r="T116" s="149"/>
    </row>
    <row r="117" spans="19:20" ht="12.75" customHeight="1" x14ac:dyDescent="0.25">
      <c r="S117"/>
      <c r="T117" s="149"/>
    </row>
    <row r="118" spans="19:20" ht="12.75" customHeight="1" x14ac:dyDescent="0.25">
      <c r="S118"/>
      <c r="T118" s="149"/>
    </row>
    <row r="119" spans="19:20" ht="12.75" customHeight="1" x14ac:dyDescent="0.25">
      <c r="S119"/>
      <c r="T119" s="149"/>
    </row>
    <row r="120" spans="19:20" ht="12.75" customHeight="1" x14ac:dyDescent="0.25">
      <c r="S120"/>
      <c r="T120" s="149"/>
    </row>
    <row r="121" spans="19:20" ht="12.75" customHeight="1" x14ac:dyDescent="0.25">
      <c r="S121"/>
      <c r="T121" s="149"/>
    </row>
    <row r="122" spans="19:20" ht="12.75" customHeight="1" x14ac:dyDescent="0.25">
      <c r="S122"/>
      <c r="T122" s="149"/>
    </row>
    <row r="123" spans="19:20" ht="12.75" customHeight="1" x14ac:dyDescent="0.25">
      <c r="S123"/>
      <c r="T123" s="149"/>
    </row>
    <row r="124" spans="19:20" ht="12.75" customHeight="1" x14ac:dyDescent="0.25">
      <c r="S124"/>
      <c r="T124" s="149"/>
    </row>
    <row r="125" spans="19:20" ht="12.75" customHeight="1" x14ac:dyDescent="0.25">
      <c r="S125"/>
      <c r="T125" s="149"/>
    </row>
    <row r="126" spans="19:20" ht="12.75" customHeight="1" x14ac:dyDescent="0.25">
      <c r="S126"/>
      <c r="T126" s="149"/>
    </row>
    <row r="127" spans="19:20" ht="12.75" customHeight="1" x14ac:dyDescent="0.25">
      <c r="S127"/>
      <c r="T127" s="149"/>
    </row>
    <row r="128" spans="19:20" ht="12.75" customHeight="1" x14ac:dyDescent="0.25">
      <c r="S128"/>
      <c r="T128" s="149"/>
    </row>
    <row r="129" spans="19:20" ht="12.75" customHeight="1" x14ac:dyDescent="0.25">
      <c r="S129"/>
      <c r="T129" s="149"/>
    </row>
    <row r="130" spans="19:20" ht="12.75" customHeight="1" x14ac:dyDescent="0.25">
      <c r="S130"/>
      <c r="T130" s="149"/>
    </row>
    <row r="131" spans="19:20" ht="12.75" customHeight="1" x14ac:dyDescent="0.25">
      <c r="S131"/>
      <c r="T131" s="149"/>
    </row>
    <row r="132" spans="19:20" ht="12.75" customHeight="1" x14ac:dyDescent="0.25">
      <c r="S132"/>
      <c r="T132" s="149"/>
    </row>
    <row r="133" spans="19:20" ht="12.75" customHeight="1" x14ac:dyDescent="0.25">
      <c r="S133"/>
      <c r="T133" s="149"/>
    </row>
    <row r="134" spans="19:20" ht="12.75" customHeight="1" x14ac:dyDescent="0.25">
      <c r="S134"/>
      <c r="T134" s="149"/>
    </row>
    <row r="135" spans="19:20" ht="12.75" customHeight="1" x14ac:dyDescent="0.25">
      <c r="S135"/>
      <c r="T135" s="149"/>
    </row>
    <row r="136" spans="19:20" ht="12.75" customHeight="1" x14ac:dyDescent="0.25">
      <c r="S136"/>
      <c r="T136" s="149"/>
    </row>
    <row r="137" spans="19:20" ht="12.75" customHeight="1" x14ac:dyDescent="0.25">
      <c r="S137"/>
      <c r="T137" s="149"/>
    </row>
    <row r="138" spans="19:20" ht="12.75" customHeight="1" x14ac:dyDescent="0.25">
      <c r="S138"/>
      <c r="T138" s="149"/>
    </row>
    <row r="139" spans="19:20" ht="12.75" customHeight="1" x14ac:dyDescent="0.25">
      <c r="S139"/>
      <c r="T139" s="149"/>
    </row>
    <row r="140" spans="19:20" ht="12.75" customHeight="1" x14ac:dyDescent="0.25">
      <c r="S140"/>
      <c r="T140" s="149"/>
    </row>
    <row r="141" spans="19:20" ht="12.75" customHeight="1" x14ac:dyDescent="0.25">
      <c r="S141"/>
      <c r="T141" s="149"/>
    </row>
    <row r="142" spans="19:20" ht="12.75" customHeight="1" x14ac:dyDescent="0.25">
      <c r="S142"/>
      <c r="T142" s="149"/>
    </row>
    <row r="143" spans="19:20" ht="12.75" customHeight="1" x14ac:dyDescent="0.25">
      <c r="S143"/>
      <c r="T143" s="149"/>
    </row>
    <row r="144" spans="19:20" ht="12.75" customHeight="1" x14ac:dyDescent="0.25">
      <c r="S144"/>
      <c r="T144" s="149"/>
    </row>
    <row r="145" spans="19:20" ht="12.75" customHeight="1" x14ac:dyDescent="0.25">
      <c r="S145"/>
      <c r="T145" s="149"/>
    </row>
    <row r="146" spans="19:20" ht="12.75" customHeight="1" x14ac:dyDescent="0.25">
      <c r="S146"/>
      <c r="T146" s="149"/>
    </row>
    <row r="147" spans="19:20" ht="12.75" customHeight="1" x14ac:dyDescent="0.25">
      <c r="S147"/>
      <c r="T147" s="149"/>
    </row>
  </sheetData>
  <protectedRanges>
    <protectedRange password="E1A2" sqref="N4:O4" name="Range1_4"/>
    <protectedRange password="E1A2" sqref="N19:O19" name="Range1_9"/>
    <protectedRange password="E1A2" sqref="N24" name="Range1_8"/>
    <protectedRange password="E1A2" sqref="N25" name="Range1_7"/>
    <protectedRange password="E1A2" sqref="P5" name="Range1"/>
    <protectedRange password="E1A2" sqref="O5" name="Range1_1"/>
  </protectedRanges>
  <autoFilter ref="A2:AA65" xr:uid="{00000000-0009-0000-0000-000003000000}"/>
  <phoneticPr fontId="14" type="noConversion"/>
  <conditionalFormatting sqref="J3:J65">
    <cfRule type="cellIs" dxfId="182" priority="42" stopIfTrue="1" operator="equal">
      <formula>"Pass"</formula>
    </cfRule>
    <cfRule type="cellIs" dxfId="181" priority="43" stopIfTrue="1" operator="equal">
      <formula>"Info"</formula>
    </cfRule>
  </conditionalFormatting>
  <conditionalFormatting sqref="J3:J65">
    <cfRule type="cellIs" dxfId="180" priority="41" stopIfTrue="1" operator="equal">
      <formula>"Fail"</formula>
    </cfRule>
  </conditionalFormatting>
  <conditionalFormatting sqref="N3:N65">
    <cfRule type="expression" dxfId="179" priority="53" stopIfTrue="1">
      <formula>ISERROR(AA3)</formula>
    </cfRule>
  </conditionalFormatting>
  <dataValidations count="2">
    <dataValidation type="list" allowBlank="1" showInputMessage="1" showErrorMessage="1" sqref="J3:J65" xr:uid="{00000000-0002-0000-0300-000000000000}">
      <formula1>$I$74:$I$77</formula1>
    </dataValidation>
    <dataValidation type="list" allowBlank="1" showInputMessage="1" showErrorMessage="1" sqref="M3:M65" xr:uid="{00000000-0002-0000-0300-000001000000}">
      <formula1>$I$80:$I$83</formula1>
    </dataValidation>
  </dataValidations>
  <pageMargins left="0.7" right="0.7" top="0.75" bottom="0.75" header="0.3" footer="0.3"/>
  <pageSetup orientation="portrait" r:id="rId1"/>
  <headerFooter alignWithMargins="0"/>
  <rowBreaks count="1" manualBreakCount="1">
    <brk id="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A1:AA153"/>
  <sheetViews>
    <sheetView zoomScale="80" zoomScaleNormal="80" workbookViewId="0">
      <pane ySplit="2" topLeftCell="A3" activePane="bottomLeft" state="frozen"/>
      <selection activeCell="O1" sqref="O1"/>
      <selection pane="bottomLeft" activeCell="J3" sqref="J3:J7"/>
    </sheetView>
  </sheetViews>
  <sheetFormatPr defaultColWidth="11.453125" defaultRowHeight="12.75" customHeight="1" x14ac:dyDescent="0.25"/>
  <cols>
    <col min="1" max="1" width="10.7265625" style="149" bestFit="1" customWidth="1"/>
    <col min="2" max="2" width="9.7265625" style="149" customWidth="1"/>
    <col min="3" max="3" width="15.26953125" style="155" customWidth="1"/>
    <col min="4" max="4" width="14.7265625" style="149" customWidth="1"/>
    <col min="5" max="5" width="29.54296875" style="156" customWidth="1"/>
    <col min="6" max="6" width="33.81640625" style="149" customWidth="1"/>
    <col min="7" max="7" width="57.81640625" style="149" customWidth="1"/>
    <col min="8" max="8" width="33" style="157" customWidth="1"/>
    <col min="9" max="9" width="23" style="149" customWidth="1"/>
    <col min="10" max="10" width="14.1796875" style="149" customWidth="1"/>
    <col min="11" max="11" width="30.26953125" style="149" hidden="1" customWidth="1"/>
    <col min="12" max="13" width="23" style="149" customWidth="1"/>
    <col min="14" max="14" width="25.7265625" style="149" customWidth="1"/>
    <col min="15" max="15" width="91.453125" style="149" customWidth="1"/>
    <col min="16" max="16" width="3.453125" style="149" customWidth="1"/>
    <col min="17" max="17" width="14.7265625" style="149" customWidth="1"/>
    <col min="18" max="18" width="43.7265625" style="149" customWidth="1"/>
    <col min="19" max="19" width="43.26953125" style="149" customWidth="1"/>
    <col min="20" max="20" width="72.81640625" customWidth="1"/>
    <col min="21" max="21" width="79.7265625" style="149" hidden="1" customWidth="1"/>
    <col min="22" max="22" width="38.54296875" style="149" hidden="1" customWidth="1"/>
    <col min="23" max="25" width="11.453125" style="149" customWidth="1"/>
    <col min="26" max="26" width="17" style="149" customWidth="1"/>
    <col min="27" max="27" width="11.453125" style="149" hidden="1" customWidth="1"/>
    <col min="28" max="16384" width="11.453125" style="149"/>
  </cols>
  <sheetData>
    <row r="1" spans="1:27" customFormat="1" ht="13" x14ac:dyDescent="0.3">
      <c r="A1" s="3" t="s">
        <v>57</v>
      </c>
      <c r="B1" s="4"/>
      <c r="C1" s="4"/>
      <c r="D1" s="4"/>
      <c r="E1" s="4"/>
      <c r="F1" s="4"/>
      <c r="G1" s="4"/>
      <c r="H1" s="4"/>
      <c r="I1" s="4"/>
      <c r="J1" s="4"/>
      <c r="K1" s="165"/>
      <c r="L1" s="166"/>
      <c r="M1" s="167"/>
      <c r="N1" s="167"/>
      <c r="O1" s="167"/>
      <c r="P1" s="167"/>
      <c r="Q1" s="167"/>
      <c r="R1" s="167"/>
      <c r="S1" s="167"/>
      <c r="T1" s="167"/>
      <c r="U1" s="167"/>
      <c r="V1" s="167"/>
      <c r="AA1" s="4"/>
    </row>
    <row r="2" spans="1:27" ht="42.75" customHeight="1" x14ac:dyDescent="0.25">
      <c r="A2" s="126" t="s">
        <v>138</v>
      </c>
      <c r="B2" s="126" t="s">
        <v>139</v>
      </c>
      <c r="C2" s="126" t="s">
        <v>140</v>
      </c>
      <c r="D2" s="126" t="s">
        <v>141</v>
      </c>
      <c r="E2" s="126" t="s">
        <v>142</v>
      </c>
      <c r="F2" s="126" t="s">
        <v>143</v>
      </c>
      <c r="G2" s="126" t="s">
        <v>144</v>
      </c>
      <c r="H2" s="126" t="s">
        <v>145</v>
      </c>
      <c r="I2" s="126" t="s">
        <v>146</v>
      </c>
      <c r="J2" s="126" t="s">
        <v>147</v>
      </c>
      <c r="K2" s="162" t="s">
        <v>148</v>
      </c>
      <c r="L2" s="126" t="s">
        <v>149</v>
      </c>
      <c r="M2" s="126" t="s">
        <v>150</v>
      </c>
      <c r="N2" s="126" t="s">
        <v>151</v>
      </c>
      <c r="O2" s="126" t="s">
        <v>152</v>
      </c>
      <c r="P2" s="177"/>
      <c r="Q2" s="177" t="s">
        <v>153</v>
      </c>
      <c r="R2" s="177" t="s">
        <v>154</v>
      </c>
      <c r="S2" s="177" t="s">
        <v>155</v>
      </c>
      <c r="T2" s="177" t="s">
        <v>156</v>
      </c>
      <c r="U2" s="179" t="s">
        <v>157</v>
      </c>
      <c r="V2" s="179" t="s">
        <v>158</v>
      </c>
      <c r="AA2" s="201" t="s">
        <v>159</v>
      </c>
    </row>
    <row r="3" spans="1:27" ht="123.65" customHeight="1" x14ac:dyDescent="0.25">
      <c r="A3" s="196" t="s">
        <v>937</v>
      </c>
      <c r="B3" s="194" t="s">
        <v>161</v>
      </c>
      <c r="C3" s="194" t="s">
        <v>162</v>
      </c>
      <c r="D3" s="195" t="s">
        <v>163</v>
      </c>
      <c r="E3" s="194" t="s">
        <v>164</v>
      </c>
      <c r="F3" s="194" t="s">
        <v>165</v>
      </c>
      <c r="G3" s="194" t="s">
        <v>166</v>
      </c>
      <c r="H3" s="195" t="s">
        <v>167</v>
      </c>
      <c r="I3" s="150"/>
      <c r="J3" s="151"/>
      <c r="K3" s="195" t="s">
        <v>168</v>
      </c>
      <c r="L3" s="178" t="s">
        <v>938</v>
      </c>
      <c r="M3" s="152" t="s">
        <v>170</v>
      </c>
      <c r="N3" s="147" t="s">
        <v>171</v>
      </c>
      <c r="O3" s="187" t="s">
        <v>172</v>
      </c>
      <c r="P3" s="177"/>
      <c r="Q3" s="150">
        <v>1</v>
      </c>
      <c r="R3" s="150">
        <v>1.1000000000000001</v>
      </c>
      <c r="S3" s="195" t="s">
        <v>173</v>
      </c>
      <c r="T3" s="178" t="s">
        <v>174</v>
      </c>
      <c r="U3" s="178" t="s">
        <v>174</v>
      </c>
      <c r="V3" s="178" t="s">
        <v>175</v>
      </c>
      <c r="AA3" s="202" t="e">
        <f>IF(OR(J3="Fail",ISBLANK(J3)),INDEX('Issue Code Table'!C:C,MATCH(N:N,'Issue Code Table'!A:A,0)),IF(M3="Critical",6,IF(M3="Significant",5,IF(M3="Moderate",3,2))))</f>
        <v>#N/A</v>
      </c>
    </row>
    <row r="4" spans="1:27" ht="123.65" customHeight="1" x14ac:dyDescent="0.25">
      <c r="A4" s="196" t="s">
        <v>939</v>
      </c>
      <c r="B4" s="194" t="s">
        <v>177</v>
      </c>
      <c r="C4" s="194" t="s">
        <v>178</v>
      </c>
      <c r="D4" s="195" t="s">
        <v>163</v>
      </c>
      <c r="E4" s="194" t="s">
        <v>179</v>
      </c>
      <c r="F4" s="194" t="s">
        <v>940</v>
      </c>
      <c r="G4" s="194" t="s">
        <v>941</v>
      </c>
      <c r="H4" s="195" t="s">
        <v>181</v>
      </c>
      <c r="I4" s="150"/>
      <c r="J4" s="151"/>
      <c r="K4" s="195" t="s">
        <v>182</v>
      </c>
      <c r="L4" s="178" t="s">
        <v>942</v>
      </c>
      <c r="M4" s="152" t="s">
        <v>184</v>
      </c>
      <c r="N4" s="147" t="s">
        <v>185</v>
      </c>
      <c r="O4" s="184" t="s">
        <v>186</v>
      </c>
      <c r="P4" s="177"/>
      <c r="Q4" s="150" t="s">
        <v>187</v>
      </c>
      <c r="R4" s="150" t="s">
        <v>188</v>
      </c>
      <c r="S4" s="194" t="s">
        <v>189</v>
      </c>
      <c r="T4" s="194" t="s">
        <v>190</v>
      </c>
      <c r="U4" s="178" t="s">
        <v>190</v>
      </c>
      <c r="V4" s="178" t="s">
        <v>191</v>
      </c>
      <c r="AA4" s="202" t="e">
        <f>IF(OR(J4="Fail",ISBLANK(J4)),INDEX('Issue Code Table'!C:C,MATCH(N:N,'Issue Code Table'!A:A,0)),IF(M4="Critical",6,IF(M4="Significant",5,IF(M4="Moderate",3,2))))</f>
        <v>#N/A</v>
      </c>
    </row>
    <row r="5" spans="1:27" ht="123.65" customHeight="1" x14ac:dyDescent="0.25">
      <c r="A5" s="196" t="s">
        <v>943</v>
      </c>
      <c r="B5" s="151" t="s">
        <v>193</v>
      </c>
      <c r="C5" s="151" t="s">
        <v>194</v>
      </c>
      <c r="D5" s="195" t="s">
        <v>163</v>
      </c>
      <c r="E5" s="194" t="s">
        <v>195</v>
      </c>
      <c r="F5" s="151" t="s">
        <v>196</v>
      </c>
      <c r="G5" s="151" t="s">
        <v>197</v>
      </c>
      <c r="H5" s="151" t="s">
        <v>198</v>
      </c>
      <c r="I5" s="150"/>
      <c r="J5" s="151"/>
      <c r="K5" s="195" t="s">
        <v>199</v>
      </c>
      <c r="L5" s="151" t="s">
        <v>200</v>
      </c>
      <c r="M5" s="186" t="s">
        <v>184</v>
      </c>
      <c r="N5" s="147" t="s">
        <v>201</v>
      </c>
      <c r="O5" s="170" t="s">
        <v>202</v>
      </c>
      <c r="P5" s="177"/>
      <c r="Q5" s="150"/>
      <c r="R5" s="150"/>
      <c r="S5" s="195"/>
      <c r="T5" s="178" t="s">
        <v>203</v>
      </c>
      <c r="U5" s="178" t="s">
        <v>204</v>
      </c>
      <c r="V5" s="178" t="s">
        <v>205</v>
      </c>
      <c r="AA5" s="154" t="e">
        <f>IF(OR(J5="Fail",ISBLANK(J5)),INDEX('Issue Code Table'!C:C,MATCH(N:N,'Issue Code Table'!A:A,0)),IF(M5="Critical",6,IF(M5="Significant",5,IF(M5="Moderate",3,2))))</f>
        <v>#N/A</v>
      </c>
    </row>
    <row r="6" spans="1:27" ht="123.65" customHeight="1" x14ac:dyDescent="0.25">
      <c r="A6" s="196" t="s">
        <v>944</v>
      </c>
      <c r="B6" s="196" t="s">
        <v>207</v>
      </c>
      <c r="C6" s="196" t="s">
        <v>208</v>
      </c>
      <c r="D6" s="195" t="s">
        <v>163</v>
      </c>
      <c r="E6" s="194" t="s">
        <v>945</v>
      </c>
      <c r="F6" s="194" t="s">
        <v>210</v>
      </c>
      <c r="G6" s="194" t="s">
        <v>211</v>
      </c>
      <c r="H6" s="195" t="s">
        <v>212</v>
      </c>
      <c r="I6" s="150"/>
      <c r="J6" s="151"/>
      <c r="K6" s="195" t="s">
        <v>213</v>
      </c>
      <c r="L6" s="178"/>
      <c r="M6" s="152" t="s">
        <v>214</v>
      </c>
      <c r="N6" s="147" t="s">
        <v>215</v>
      </c>
      <c r="O6" s="185" t="s">
        <v>216</v>
      </c>
      <c r="P6" s="177"/>
      <c r="Q6" s="150" t="s">
        <v>187</v>
      </c>
      <c r="R6" s="150" t="s">
        <v>217</v>
      </c>
      <c r="S6" s="194" t="s">
        <v>218</v>
      </c>
      <c r="T6" s="194" t="s">
        <v>946</v>
      </c>
      <c r="U6" s="178" t="s">
        <v>220</v>
      </c>
      <c r="V6" s="178"/>
      <c r="AA6" s="202">
        <f>IF(OR(J6="Fail",ISBLANK(J6)),INDEX('Issue Code Table'!C:C,MATCH(N:N,'Issue Code Table'!A:A,0)),IF(M6="Critical",6,IF(M6="Significant",5,IF(M6="Moderate",3,2))))</f>
        <v>5</v>
      </c>
    </row>
    <row r="7" spans="1:27" ht="123.65" customHeight="1" x14ac:dyDescent="0.25">
      <c r="A7" s="196" t="s">
        <v>947</v>
      </c>
      <c r="B7" s="196" t="s">
        <v>207</v>
      </c>
      <c r="C7" s="196" t="s">
        <v>208</v>
      </c>
      <c r="D7" s="195" t="s">
        <v>163</v>
      </c>
      <c r="E7" s="194" t="s">
        <v>948</v>
      </c>
      <c r="F7" s="194" t="s">
        <v>223</v>
      </c>
      <c r="G7" s="194" t="s">
        <v>949</v>
      </c>
      <c r="H7" s="195" t="s">
        <v>225</v>
      </c>
      <c r="I7" s="150"/>
      <c r="J7" s="151"/>
      <c r="K7" s="195" t="s">
        <v>226</v>
      </c>
      <c r="L7" s="178"/>
      <c r="M7" s="152" t="s">
        <v>214</v>
      </c>
      <c r="N7" s="147" t="s">
        <v>215</v>
      </c>
      <c r="O7" s="185" t="s">
        <v>216</v>
      </c>
      <c r="P7" s="177"/>
      <c r="Q7" s="150" t="s">
        <v>187</v>
      </c>
      <c r="R7" s="150" t="s">
        <v>227</v>
      </c>
      <c r="S7" s="194" t="s">
        <v>228</v>
      </c>
      <c r="T7" s="194" t="s">
        <v>950</v>
      </c>
      <c r="U7" s="178" t="s">
        <v>230</v>
      </c>
      <c r="V7" s="178"/>
      <c r="AA7" s="202">
        <f>IF(OR(J7="Fail",ISBLANK(J7)),INDEX('Issue Code Table'!C:C,MATCH(N:N,'Issue Code Table'!A:A,0)),IF(M7="Critical",6,IF(M7="Significant",5,IF(M7="Moderate",3,2))))</f>
        <v>5</v>
      </c>
    </row>
    <row r="8" spans="1:27" ht="123.65" customHeight="1" x14ac:dyDescent="0.25">
      <c r="A8" s="196" t="s">
        <v>951</v>
      </c>
      <c r="B8" s="196" t="s">
        <v>797</v>
      </c>
      <c r="C8" s="196" t="s">
        <v>798</v>
      </c>
      <c r="D8" s="195" t="s">
        <v>291</v>
      </c>
      <c r="E8" s="194" t="s">
        <v>952</v>
      </c>
      <c r="F8" s="194" t="s">
        <v>953</v>
      </c>
      <c r="G8" s="194" t="s">
        <v>954</v>
      </c>
      <c r="H8" s="195" t="s">
        <v>955</v>
      </c>
      <c r="I8" s="150"/>
      <c r="J8" s="151"/>
      <c r="K8" s="195" t="s">
        <v>956</v>
      </c>
      <c r="L8" s="178"/>
      <c r="M8" s="152" t="s">
        <v>214</v>
      </c>
      <c r="N8" s="147" t="s">
        <v>693</v>
      </c>
      <c r="O8" s="152" t="s">
        <v>694</v>
      </c>
      <c r="P8" s="177"/>
      <c r="Q8" s="150" t="s">
        <v>187</v>
      </c>
      <c r="R8" s="150" t="s">
        <v>957</v>
      </c>
      <c r="S8" s="194" t="s">
        <v>958</v>
      </c>
      <c r="T8" s="194" t="s">
        <v>959</v>
      </c>
      <c r="U8" s="178" t="s">
        <v>960</v>
      </c>
      <c r="V8" s="178"/>
      <c r="AA8" s="202">
        <f>IF(OR(J8="Fail",ISBLANK(J8)),INDEX('Issue Code Table'!C:C,MATCH(N:N,'Issue Code Table'!A:A,0)),IF(M8="Critical",6,IF(M8="Significant",5,IF(M8="Moderate",3,2))))</f>
        <v>4</v>
      </c>
    </row>
    <row r="9" spans="1:27" ht="123.65" customHeight="1" x14ac:dyDescent="0.25">
      <c r="A9" s="196" t="s">
        <v>961</v>
      </c>
      <c r="B9" s="196" t="s">
        <v>232</v>
      </c>
      <c r="C9" s="196" t="s">
        <v>233</v>
      </c>
      <c r="D9" s="195" t="s">
        <v>291</v>
      </c>
      <c r="E9" s="194" t="s">
        <v>234</v>
      </c>
      <c r="F9" s="194" t="s">
        <v>235</v>
      </c>
      <c r="G9" s="194" t="s">
        <v>962</v>
      </c>
      <c r="H9" s="195" t="s">
        <v>237</v>
      </c>
      <c r="I9" s="150"/>
      <c r="J9" s="151"/>
      <c r="K9" s="195" t="s">
        <v>238</v>
      </c>
      <c r="L9" s="178"/>
      <c r="M9" s="152" t="s">
        <v>214</v>
      </c>
      <c r="N9" s="147" t="s">
        <v>239</v>
      </c>
      <c r="O9" s="152" t="s">
        <v>240</v>
      </c>
      <c r="P9" s="177"/>
      <c r="Q9" s="150" t="s">
        <v>241</v>
      </c>
      <c r="R9" s="150" t="s">
        <v>242</v>
      </c>
      <c r="S9" s="194" t="s">
        <v>243</v>
      </c>
      <c r="T9" s="194" t="s">
        <v>963</v>
      </c>
      <c r="U9" s="178" t="s">
        <v>245</v>
      </c>
      <c r="V9" s="178"/>
      <c r="AA9" s="202">
        <f>IF(OR(J9="Fail",ISBLANK(J9)),INDEX('Issue Code Table'!C:C,MATCH(N:N,'Issue Code Table'!A:A,0)),IF(M9="Critical",6,IF(M9="Significant",5,IF(M9="Moderate",3,2))))</f>
        <v>3</v>
      </c>
    </row>
    <row r="10" spans="1:27" ht="123.65" customHeight="1" x14ac:dyDescent="0.25">
      <c r="A10" s="196" t="s">
        <v>964</v>
      </c>
      <c r="B10" s="196" t="s">
        <v>262</v>
      </c>
      <c r="C10" s="196" t="s">
        <v>263</v>
      </c>
      <c r="D10" s="195" t="s">
        <v>163</v>
      </c>
      <c r="E10" s="194" t="s">
        <v>249</v>
      </c>
      <c r="F10" s="194" t="s">
        <v>965</v>
      </c>
      <c r="G10" s="194" t="s">
        <v>966</v>
      </c>
      <c r="H10" s="195" t="s">
        <v>252</v>
      </c>
      <c r="I10" s="150"/>
      <c r="J10" s="151"/>
      <c r="K10" s="195" t="s">
        <v>253</v>
      </c>
      <c r="L10" s="178"/>
      <c r="M10" s="152" t="s">
        <v>184</v>
      </c>
      <c r="N10" s="147" t="s">
        <v>967</v>
      </c>
      <c r="O10" s="184" t="s">
        <v>968</v>
      </c>
      <c r="P10" s="177"/>
      <c r="Q10" s="150" t="s">
        <v>241</v>
      </c>
      <c r="R10" s="150" t="s">
        <v>256</v>
      </c>
      <c r="S10" s="194" t="s">
        <v>257</v>
      </c>
      <c r="T10" s="194" t="s">
        <v>969</v>
      </c>
      <c r="U10" s="178" t="s">
        <v>259</v>
      </c>
      <c r="V10" s="178" t="s">
        <v>260</v>
      </c>
      <c r="AA10" s="202">
        <f>IF(OR(J10="Fail",ISBLANK(J10)),INDEX('Issue Code Table'!C:C,MATCH(N:N,'Issue Code Table'!A:A,0)),IF(M10="Critical",6,IF(M10="Significant",5,IF(M10="Moderate",3,2))))</f>
        <v>5</v>
      </c>
    </row>
    <row r="11" spans="1:27" ht="123.65" customHeight="1" x14ac:dyDescent="0.25">
      <c r="A11" s="196" t="s">
        <v>970</v>
      </c>
      <c r="B11" s="196" t="s">
        <v>262</v>
      </c>
      <c r="C11" s="196" t="s">
        <v>263</v>
      </c>
      <c r="D11" s="195" t="s">
        <v>163</v>
      </c>
      <c r="E11" s="194" t="s">
        <v>264</v>
      </c>
      <c r="F11" s="194" t="s">
        <v>265</v>
      </c>
      <c r="G11" s="194" t="s">
        <v>971</v>
      </c>
      <c r="H11" s="195" t="s">
        <v>267</v>
      </c>
      <c r="I11" s="150"/>
      <c r="J11" s="151"/>
      <c r="K11" s="195" t="s">
        <v>268</v>
      </c>
      <c r="L11" s="178"/>
      <c r="M11" s="152" t="s">
        <v>184</v>
      </c>
      <c r="N11" s="147" t="s">
        <v>269</v>
      </c>
      <c r="O11" s="184" t="s">
        <v>270</v>
      </c>
      <c r="P11" s="177"/>
      <c r="Q11" s="150" t="s">
        <v>241</v>
      </c>
      <c r="R11" s="150" t="s">
        <v>271</v>
      </c>
      <c r="S11" s="194" t="s">
        <v>272</v>
      </c>
      <c r="T11" s="194" t="s">
        <v>972</v>
      </c>
      <c r="U11" s="178" t="s">
        <v>274</v>
      </c>
      <c r="V11" s="178" t="s">
        <v>275</v>
      </c>
      <c r="AA11" s="202">
        <f>IF(OR(J11="Fail",ISBLANK(J11)),INDEX('Issue Code Table'!C:C,MATCH(N:N,'Issue Code Table'!A:A,0)),IF(M11="Critical",6,IF(M11="Significant",5,IF(M11="Moderate",3,2))))</f>
        <v>5</v>
      </c>
    </row>
    <row r="12" spans="1:27" ht="123.65" customHeight="1" x14ac:dyDescent="0.25">
      <c r="A12" s="196" t="s">
        <v>973</v>
      </c>
      <c r="B12" s="196" t="s">
        <v>600</v>
      </c>
      <c r="C12" s="196" t="s">
        <v>601</v>
      </c>
      <c r="D12" s="195" t="s">
        <v>163</v>
      </c>
      <c r="E12" s="194" t="s">
        <v>277</v>
      </c>
      <c r="F12" s="194" t="s">
        <v>278</v>
      </c>
      <c r="G12" s="194" t="s">
        <v>974</v>
      </c>
      <c r="H12" s="195" t="s">
        <v>280</v>
      </c>
      <c r="I12" s="150"/>
      <c r="J12" s="151"/>
      <c r="K12" s="195" t="s">
        <v>281</v>
      </c>
      <c r="L12" s="178"/>
      <c r="M12" s="152" t="s">
        <v>214</v>
      </c>
      <c r="N12" s="147" t="s">
        <v>282</v>
      </c>
      <c r="O12" s="185" t="s">
        <v>283</v>
      </c>
      <c r="P12" s="177"/>
      <c r="Q12" s="150" t="s">
        <v>241</v>
      </c>
      <c r="R12" s="150" t="s">
        <v>284</v>
      </c>
      <c r="S12" s="194" t="s">
        <v>285</v>
      </c>
      <c r="T12" s="194" t="s">
        <v>975</v>
      </c>
      <c r="U12" s="178" t="s">
        <v>287</v>
      </c>
      <c r="V12" s="178"/>
      <c r="AA12" s="202">
        <f>IF(OR(J12="Fail",ISBLANK(J12)),INDEX('Issue Code Table'!C:C,MATCH(N:N,'Issue Code Table'!A:A,0)),IF(M12="Critical",6,IF(M12="Significant",5,IF(M12="Moderate",3,2))))</f>
        <v>4</v>
      </c>
    </row>
    <row r="13" spans="1:27" ht="123.65" customHeight="1" x14ac:dyDescent="0.25">
      <c r="A13" s="196" t="s">
        <v>976</v>
      </c>
      <c r="B13" s="197" t="s">
        <v>289</v>
      </c>
      <c r="C13" s="197" t="s">
        <v>290</v>
      </c>
      <c r="D13" s="195" t="s">
        <v>291</v>
      </c>
      <c r="E13" s="194" t="s">
        <v>292</v>
      </c>
      <c r="F13" s="194" t="s">
        <v>977</v>
      </c>
      <c r="G13" s="194" t="s">
        <v>978</v>
      </c>
      <c r="H13" s="195" t="s">
        <v>295</v>
      </c>
      <c r="I13" s="150"/>
      <c r="J13" s="151"/>
      <c r="K13" s="195" t="s">
        <v>296</v>
      </c>
      <c r="L13" s="178"/>
      <c r="M13" s="152" t="s">
        <v>184</v>
      </c>
      <c r="N13" s="147" t="s">
        <v>297</v>
      </c>
      <c r="O13" s="152" t="s">
        <v>298</v>
      </c>
      <c r="P13" s="177"/>
      <c r="Q13" s="150" t="s">
        <v>241</v>
      </c>
      <c r="R13" s="150" t="s">
        <v>299</v>
      </c>
      <c r="S13" s="194" t="s">
        <v>300</v>
      </c>
      <c r="T13" s="194" t="s">
        <v>979</v>
      </c>
      <c r="U13" s="178" t="s">
        <v>302</v>
      </c>
      <c r="V13" s="178" t="s">
        <v>303</v>
      </c>
      <c r="AA13" s="202">
        <f>IF(OR(J13="Fail",ISBLANK(J13)),INDEX('Issue Code Table'!C:C,MATCH(N:N,'Issue Code Table'!A:A,0)),IF(M13="Critical",6,IF(M13="Significant",5,IF(M13="Moderate",3,2))))</f>
        <v>4</v>
      </c>
    </row>
    <row r="14" spans="1:27" ht="123.65" customHeight="1" x14ac:dyDescent="0.25">
      <c r="A14" s="196" t="s">
        <v>980</v>
      </c>
      <c r="B14" s="196" t="s">
        <v>247</v>
      </c>
      <c r="C14" s="196" t="s">
        <v>248</v>
      </c>
      <c r="D14" s="195" t="s">
        <v>163</v>
      </c>
      <c r="E14" s="194" t="s">
        <v>305</v>
      </c>
      <c r="F14" s="194" t="s">
        <v>981</v>
      </c>
      <c r="G14" s="194" t="s">
        <v>307</v>
      </c>
      <c r="H14" s="195" t="s">
        <v>308</v>
      </c>
      <c r="I14" s="150"/>
      <c r="J14" s="151"/>
      <c r="K14" s="195" t="s">
        <v>309</v>
      </c>
      <c r="L14" s="178"/>
      <c r="M14" s="152" t="s">
        <v>184</v>
      </c>
      <c r="N14" s="147" t="s">
        <v>254</v>
      </c>
      <c r="O14" s="152" t="s">
        <v>255</v>
      </c>
      <c r="P14" s="177"/>
      <c r="Q14" s="150" t="s">
        <v>241</v>
      </c>
      <c r="R14" s="150" t="s">
        <v>310</v>
      </c>
      <c r="S14" s="194" t="s">
        <v>311</v>
      </c>
      <c r="T14" s="194" t="s">
        <v>982</v>
      </c>
      <c r="U14" s="178" t="s">
        <v>313</v>
      </c>
      <c r="V14" s="178" t="s">
        <v>314</v>
      </c>
      <c r="AA14" s="202">
        <f>IF(OR(J14="Fail",ISBLANK(J14)),INDEX('Issue Code Table'!C:C,MATCH(N:N,'Issue Code Table'!A:A,0)),IF(M14="Critical",6,IF(M14="Significant",5,IF(M14="Moderate",3,2))))</f>
        <v>6</v>
      </c>
    </row>
    <row r="15" spans="1:27" ht="123.65" customHeight="1" x14ac:dyDescent="0.25">
      <c r="A15" s="196" t="s">
        <v>983</v>
      </c>
      <c r="B15" s="196" t="s">
        <v>316</v>
      </c>
      <c r="C15" s="196" t="s">
        <v>317</v>
      </c>
      <c r="D15" s="195" t="s">
        <v>163</v>
      </c>
      <c r="E15" s="194" t="s">
        <v>318</v>
      </c>
      <c r="F15" s="194" t="s">
        <v>984</v>
      </c>
      <c r="G15" s="194" t="s">
        <v>985</v>
      </c>
      <c r="H15" s="195" t="s">
        <v>321</v>
      </c>
      <c r="I15" s="150"/>
      <c r="J15" s="151"/>
      <c r="K15" s="195" t="s">
        <v>322</v>
      </c>
      <c r="L15" s="178" t="s">
        <v>323</v>
      </c>
      <c r="M15" s="152" t="s">
        <v>184</v>
      </c>
      <c r="N15" s="147" t="s">
        <v>324</v>
      </c>
      <c r="O15" s="152" t="s">
        <v>325</v>
      </c>
      <c r="P15" s="177"/>
      <c r="Q15" s="150" t="s">
        <v>241</v>
      </c>
      <c r="R15" s="150" t="s">
        <v>326</v>
      </c>
      <c r="S15" s="194" t="s">
        <v>327</v>
      </c>
      <c r="T15" s="194" t="s">
        <v>986</v>
      </c>
      <c r="U15" s="178" t="s">
        <v>329</v>
      </c>
      <c r="V15" s="178" t="s">
        <v>330</v>
      </c>
      <c r="AA15" s="202">
        <f>IF(OR(J15="Fail",ISBLANK(J15)),INDEX('Issue Code Table'!C:C,MATCH(N:N,'Issue Code Table'!A:A,0)),IF(M15="Critical",6,IF(M15="Significant",5,IF(M15="Moderate",3,2))))</f>
        <v>5</v>
      </c>
    </row>
    <row r="16" spans="1:27" ht="123.65" customHeight="1" x14ac:dyDescent="0.25">
      <c r="A16" s="196" t="s">
        <v>987</v>
      </c>
      <c r="B16" s="196" t="s">
        <v>404</v>
      </c>
      <c r="C16" s="196" t="s">
        <v>194</v>
      </c>
      <c r="D16" s="195" t="s">
        <v>163</v>
      </c>
      <c r="E16" s="194" t="s">
        <v>988</v>
      </c>
      <c r="F16" s="194" t="s">
        <v>989</v>
      </c>
      <c r="G16" s="194" t="s">
        <v>990</v>
      </c>
      <c r="H16" s="195" t="s">
        <v>991</v>
      </c>
      <c r="I16" s="150"/>
      <c r="J16" s="151"/>
      <c r="K16" s="195" t="s">
        <v>992</v>
      </c>
      <c r="L16" s="178"/>
      <c r="M16" s="152" t="s">
        <v>214</v>
      </c>
      <c r="N16" s="147" t="s">
        <v>410</v>
      </c>
      <c r="O16" s="152" t="s">
        <v>411</v>
      </c>
      <c r="P16" s="177"/>
      <c r="Q16" s="150" t="s">
        <v>241</v>
      </c>
      <c r="R16" s="150" t="s">
        <v>993</v>
      </c>
      <c r="S16" s="194" t="s">
        <v>994</v>
      </c>
      <c r="T16" s="194" t="s">
        <v>995</v>
      </c>
      <c r="U16" s="178" t="s">
        <v>996</v>
      </c>
      <c r="V16" s="178"/>
      <c r="AA16" s="202">
        <f>IF(OR(J16="Fail",ISBLANK(J16)),INDEX('Issue Code Table'!C:C,MATCH(N:N,'Issue Code Table'!A:A,0)),IF(M16="Critical",6,IF(M16="Significant",5,IF(M16="Moderate",3,2))))</f>
        <v>6</v>
      </c>
    </row>
    <row r="17" spans="1:27" ht="123.65" customHeight="1" x14ac:dyDescent="0.25">
      <c r="A17" s="196" t="s">
        <v>997</v>
      </c>
      <c r="B17" s="196" t="s">
        <v>797</v>
      </c>
      <c r="C17" s="196" t="s">
        <v>798</v>
      </c>
      <c r="D17" s="195" t="s">
        <v>163</v>
      </c>
      <c r="E17" s="194" t="s">
        <v>998</v>
      </c>
      <c r="F17" s="194" t="s">
        <v>999</v>
      </c>
      <c r="G17" s="194" t="s">
        <v>1000</v>
      </c>
      <c r="H17" s="195" t="s">
        <v>1001</v>
      </c>
      <c r="I17" s="150"/>
      <c r="J17" s="151"/>
      <c r="K17" s="195" t="s">
        <v>1002</v>
      </c>
      <c r="L17" s="178"/>
      <c r="M17" s="152" t="s">
        <v>184</v>
      </c>
      <c r="N17" s="147" t="s">
        <v>802</v>
      </c>
      <c r="O17" s="152" t="s">
        <v>803</v>
      </c>
      <c r="P17" s="177"/>
      <c r="Q17" s="150" t="s">
        <v>241</v>
      </c>
      <c r="R17" s="150" t="s">
        <v>1003</v>
      </c>
      <c r="S17" s="194" t="s">
        <v>1004</v>
      </c>
      <c r="T17" s="194" t="s">
        <v>1005</v>
      </c>
      <c r="U17" s="178" t="s">
        <v>1006</v>
      </c>
      <c r="V17" s="178" t="s">
        <v>1007</v>
      </c>
      <c r="AA17" s="202">
        <f>IF(OR(J17="Fail",ISBLANK(J17)),INDEX('Issue Code Table'!C:C,MATCH(N:N,'Issue Code Table'!A:A,0)),IF(M17="Critical",6,IF(M17="Significant",5,IF(M17="Moderate",3,2))))</f>
        <v>5</v>
      </c>
    </row>
    <row r="18" spans="1:27" ht="123.65" customHeight="1" x14ac:dyDescent="0.25">
      <c r="A18" s="196" t="s">
        <v>1008</v>
      </c>
      <c r="B18" s="196" t="s">
        <v>332</v>
      </c>
      <c r="C18" s="196" t="s">
        <v>333</v>
      </c>
      <c r="D18" s="195" t="s">
        <v>163</v>
      </c>
      <c r="E18" s="194" t="s">
        <v>334</v>
      </c>
      <c r="F18" s="194" t="s">
        <v>335</v>
      </c>
      <c r="G18" s="194" t="s">
        <v>336</v>
      </c>
      <c r="H18" s="195" t="s">
        <v>337</v>
      </c>
      <c r="I18" s="150"/>
      <c r="J18" s="151"/>
      <c r="K18" s="195" t="s">
        <v>338</v>
      </c>
      <c r="L18" s="178"/>
      <c r="M18" s="152" t="s">
        <v>214</v>
      </c>
      <c r="N18" s="147" t="s">
        <v>339</v>
      </c>
      <c r="O18" s="152" t="s">
        <v>340</v>
      </c>
      <c r="P18" s="177"/>
      <c r="Q18" s="150" t="s">
        <v>341</v>
      </c>
      <c r="R18" s="150" t="s">
        <v>342</v>
      </c>
      <c r="S18" s="194" t="s">
        <v>343</v>
      </c>
      <c r="T18" s="194" t="s">
        <v>1009</v>
      </c>
      <c r="U18" s="178" t="s">
        <v>345</v>
      </c>
      <c r="V18" s="178"/>
      <c r="AA18" s="202">
        <f>IF(OR(J18="Fail",ISBLANK(J18)),INDEX('Issue Code Table'!C:C,MATCH(N:N,'Issue Code Table'!A:A,0)),IF(M18="Critical",6,IF(M18="Significant",5,IF(M18="Moderate",3,2))))</f>
        <v>4</v>
      </c>
    </row>
    <row r="19" spans="1:27" ht="123.65" customHeight="1" x14ac:dyDescent="0.25">
      <c r="A19" s="196" t="s">
        <v>1010</v>
      </c>
      <c r="B19" s="196" t="s">
        <v>347</v>
      </c>
      <c r="C19" s="196" t="s">
        <v>348</v>
      </c>
      <c r="D19" s="195" t="s">
        <v>291</v>
      </c>
      <c r="E19" s="194" t="s">
        <v>349</v>
      </c>
      <c r="F19" s="194" t="s">
        <v>1011</v>
      </c>
      <c r="G19" s="194" t="s">
        <v>1012</v>
      </c>
      <c r="H19" s="195" t="s">
        <v>352</v>
      </c>
      <c r="I19" s="150"/>
      <c r="J19" s="151"/>
      <c r="K19" s="195" t="s">
        <v>353</v>
      </c>
      <c r="L19" s="178"/>
      <c r="M19" s="152" t="s">
        <v>214</v>
      </c>
      <c r="N19" s="147" t="s">
        <v>354</v>
      </c>
      <c r="O19" s="152" t="s">
        <v>355</v>
      </c>
      <c r="P19" s="177"/>
      <c r="Q19" s="150" t="s">
        <v>341</v>
      </c>
      <c r="R19" s="150" t="s">
        <v>356</v>
      </c>
      <c r="S19" s="194" t="s">
        <v>357</v>
      </c>
      <c r="T19" s="194" t="s">
        <v>1013</v>
      </c>
      <c r="U19" s="178" t="s">
        <v>359</v>
      </c>
      <c r="V19" s="178"/>
      <c r="AA19" s="202">
        <f>IF(OR(J19="Fail",ISBLANK(J19)),INDEX('Issue Code Table'!C:C,MATCH(N:N,'Issue Code Table'!A:A,0)),IF(M19="Critical",6,IF(M19="Significant",5,IF(M19="Moderate",3,2))))</f>
        <v>2</v>
      </c>
    </row>
    <row r="20" spans="1:27" ht="123.65" customHeight="1" x14ac:dyDescent="0.25">
      <c r="A20" s="196" t="s">
        <v>1014</v>
      </c>
      <c r="B20" s="196" t="s">
        <v>332</v>
      </c>
      <c r="C20" s="196" t="s">
        <v>333</v>
      </c>
      <c r="D20" s="195" t="s">
        <v>291</v>
      </c>
      <c r="E20" s="194" t="s">
        <v>361</v>
      </c>
      <c r="F20" s="194" t="s">
        <v>362</v>
      </c>
      <c r="G20" s="194" t="s">
        <v>1015</v>
      </c>
      <c r="H20" s="195" t="s">
        <v>364</v>
      </c>
      <c r="I20" s="150"/>
      <c r="J20" s="151"/>
      <c r="K20" s="195" t="s">
        <v>365</v>
      </c>
      <c r="L20" s="178"/>
      <c r="M20" s="152" t="s">
        <v>214</v>
      </c>
      <c r="N20" s="147" t="s">
        <v>339</v>
      </c>
      <c r="O20" s="152" t="s">
        <v>366</v>
      </c>
      <c r="P20" s="177"/>
      <c r="Q20" s="150" t="s">
        <v>341</v>
      </c>
      <c r="R20" s="150" t="s">
        <v>367</v>
      </c>
      <c r="S20" s="194" t="s">
        <v>368</v>
      </c>
      <c r="T20" s="194" t="s">
        <v>1016</v>
      </c>
      <c r="U20" s="178" t="s">
        <v>370</v>
      </c>
      <c r="V20" s="178"/>
      <c r="AA20" s="202">
        <f>IF(OR(J20="Fail",ISBLANK(J20)),INDEX('Issue Code Table'!C:C,MATCH(N:N,'Issue Code Table'!A:A,0)),IF(M20="Critical",6,IF(M20="Significant",5,IF(M20="Moderate",3,2))))</f>
        <v>4</v>
      </c>
    </row>
    <row r="21" spans="1:27" ht="123.65" customHeight="1" x14ac:dyDescent="0.25">
      <c r="A21" s="196" t="s">
        <v>1017</v>
      </c>
      <c r="B21" s="196" t="s">
        <v>372</v>
      </c>
      <c r="C21" s="196" t="s">
        <v>373</v>
      </c>
      <c r="D21" s="195" t="s">
        <v>163</v>
      </c>
      <c r="E21" s="194" t="s">
        <v>374</v>
      </c>
      <c r="F21" s="194" t="s">
        <v>1018</v>
      </c>
      <c r="G21" s="194" t="s">
        <v>1019</v>
      </c>
      <c r="H21" s="195" t="s">
        <v>377</v>
      </c>
      <c r="I21" s="150"/>
      <c r="J21" s="151"/>
      <c r="K21" s="195" t="s">
        <v>378</v>
      </c>
      <c r="L21" s="178"/>
      <c r="M21" s="152" t="s">
        <v>184</v>
      </c>
      <c r="N21" s="147" t="s">
        <v>379</v>
      </c>
      <c r="O21" s="152" t="s">
        <v>380</v>
      </c>
      <c r="P21" s="177"/>
      <c r="Q21" s="150" t="s">
        <v>381</v>
      </c>
      <c r="R21" s="150" t="s">
        <v>382</v>
      </c>
      <c r="S21" s="194" t="s">
        <v>383</v>
      </c>
      <c r="T21" s="194" t="s">
        <v>1020</v>
      </c>
      <c r="U21" s="178" t="s">
        <v>385</v>
      </c>
      <c r="V21" s="178" t="s">
        <v>386</v>
      </c>
      <c r="AA21" s="202">
        <f>IF(OR(J21="Fail",ISBLANK(J21)),INDEX('Issue Code Table'!C:C,MATCH(N:N,'Issue Code Table'!A:A,0)),IF(M21="Critical",6,IF(M21="Significant",5,IF(M21="Moderate",3,2))))</f>
        <v>7</v>
      </c>
    </row>
    <row r="22" spans="1:27" ht="123.65" customHeight="1" x14ac:dyDescent="0.25">
      <c r="A22" s="196" t="s">
        <v>1021</v>
      </c>
      <c r="B22" s="211" t="s">
        <v>388</v>
      </c>
      <c r="C22" s="212" t="s">
        <v>389</v>
      </c>
      <c r="D22" s="195" t="s">
        <v>163</v>
      </c>
      <c r="E22" s="194" t="s">
        <v>390</v>
      </c>
      <c r="F22" s="194" t="s">
        <v>1022</v>
      </c>
      <c r="G22" s="194" t="s">
        <v>1023</v>
      </c>
      <c r="H22" s="195" t="s">
        <v>393</v>
      </c>
      <c r="I22" s="150"/>
      <c r="J22" s="151"/>
      <c r="K22" s="195" t="s">
        <v>394</v>
      </c>
      <c r="L22" s="178" t="s">
        <v>395</v>
      </c>
      <c r="M22" s="152" t="s">
        <v>184</v>
      </c>
      <c r="N22" s="147" t="s">
        <v>396</v>
      </c>
      <c r="O22" s="184" t="s">
        <v>397</v>
      </c>
      <c r="P22" s="177"/>
      <c r="Q22" s="150" t="s">
        <v>381</v>
      </c>
      <c r="R22" s="150" t="s">
        <v>398</v>
      </c>
      <c r="S22" s="194" t="s">
        <v>399</v>
      </c>
      <c r="T22" s="194" t="s">
        <v>1024</v>
      </c>
      <c r="U22" s="178" t="s">
        <v>1025</v>
      </c>
      <c r="V22" s="178" t="s">
        <v>402</v>
      </c>
      <c r="AA22" s="202" t="e">
        <f>IF(OR(J22="Fail",ISBLANK(J22)),INDEX('Issue Code Table'!C:C,MATCH(N:N,'Issue Code Table'!A:A,0)),IF(M22="Critical",6,IF(M22="Significant",5,IF(M22="Moderate",3,2))))</f>
        <v>#N/A</v>
      </c>
    </row>
    <row r="23" spans="1:27" ht="123.65" customHeight="1" x14ac:dyDescent="0.25">
      <c r="A23" s="196" t="s">
        <v>1026</v>
      </c>
      <c r="B23" s="196" t="s">
        <v>404</v>
      </c>
      <c r="C23" s="196" t="s">
        <v>194</v>
      </c>
      <c r="D23" s="195" t="s">
        <v>163</v>
      </c>
      <c r="E23" s="194" t="s">
        <v>405</v>
      </c>
      <c r="F23" s="194" t="s">
        <v>1027</v>
      </c>
      <c r="G23" s="194" t="s">
        <v>1028</v>
      </c>
      <c r="H23" s="195" t="s">
        <v>408</v>
      </c>
      <c r="I23" s="150"/>
      <c r="J23" s="151"/>
      <c r="K23" s="195" t="s">
        <v>409</v>
      </c>
      <c r="L23" s="178"/>
      <c r="M23" s="152" t="s">
        <v>214</v>
      </c>
      <c r="N23" s="147" t="s">
        <v>410</v>
      </c>
      <c r="O23" s="152" t="s">
        <v>411</v>
      </c>
      <c r="P23" s="177"/>
      <c r="Q23" s="150" t="s">
        <v>381</v>
      </c>
      <c r="R23" s="150" t="s">
        <v>412</v>
      </c>
      <c r="S23" s="194" t="s">
        <v>413</v>
      </c>
      <c r="T23" s="194" t="s">
        <v>1029</v>
      </c>
      <c r="U23" s="199" t="s">
        <v>1030</v>
      </c>
      <c r="V23" s="178"/>
      <c r="AA23" s="202">
        <f>IF(OR(J23="Fail",ISBLANK(J23)),INDEX('Issue Code Table'!C:C,MATCH(N:N,'Issue Code Table'!A:A,0)),IF(M23="Critical",6,IF(M23="Significant",5,IF(M23="Moderate",3,2))))</f>
        <v>6</v>
      </c>
    </row>
    <row r="24" spans="1:27" ht="123.65" customHeight="1" x14ac:dyDescent="0.25">
      <c r="A24" s="196" t="s">
        <v>1031</v>
      </c>
      <c r="B24" s="196" t="s">
        <v>417</v>
      </c>
      <c r="C24" s="196" t="s">
        <v>418</v>
      </c>
      <c r="D24" s="195" t="s">
        <v>291</v>
      </c>
      <c r="E24" s="194" t="s">
        <v>419</v>
      </c>
      <c r="F24" s="194" t="s">
        <v>420</v>
      </c>
      <c r="G24" s="194" t="s">
        <v>1032</v>
      </c>
      <c r="H24" s="195" t="s">
        <v>422</v>
      </c>
      <c r="I24" s="150"/>
      <c r="J24" s="151"/>
      <c r="K24" s="195" t="s">
        <v>423</v>
      </c>
      <c r="L24" s="178"/>
      <c r="M24" s="152" t="s">
        <v>184</v>
      </c>
      <c r="N24" s="147" t="s">
        <v>424</v>
      </c>
      <c r="O24" s="152" t="s">
        <v>425</v>
      </c>
      <c r="P24" s="177"/>
      <c r="Q24" s="150" t="s">
        <v>381</v>
      </c>
      <c r="R24" s="150" t="s">
        <v>426</v>
      </c>
      <c r="S24" s="194" t="s">
        <v>427</v>
      </c>
      <c r="T24" s="194" t="s">
        <v>1033</v>
      </c>
      <c r="U24" s="178" t="s">
        <v>429</v>
      </c>
      <c r="V24" s="178" t="s">
        <v>430</v>
      </c>
      <c r="AA24" s="202">
        <f>IF(OR(J24="Fail",ISBLANK(J24)),INDEX('Issue Code Table'!C:C,MATCH(N:N,'Issue Code Table'!A:A,0)),IF(M24="Critical",6,IF(M24="Significant",5,IF(M24="Moderate",3,2))))</f>
        <v>5</v>
      </c>
    </row>
    <row r="25" spans="1:27" ht="123.65" customHeight="1" x14ac:dyDescent="0.25">
      <c r="A25" s="196" t="s">
        <v>1034</v>
      </c>
      <c r="B25" s="196" t="s">
        <v>432</v>
      </c>
      <c r="C25" s="196" t="s">
        <v>433</v>
      </c>
      <c r="D25" s="195" t="s">
        <v>163</v>
      </c>
      <c r="E25" s="194" t="s">
        <v>434</v>
      </c>
      <c r="F25" s="194" t="s">
        <v>435</v>
      </c>
      <c r="G25" s="194" t="s">
        <v>1035</v>
      </c>
      <c r="H25" s="195" t="s">
        <v>437</v>
      </c>
      <c r="I25" s="150"/>
      <c r="J25" s="151"/>
      <c r="K25" s="195" t="s">
        <v>438</v>
      </c>
      <c r="L25" s="178"/>
      <c r="M25" s="152" t="s">
        <v>184</v>
      </c>
      <c r="N25" s="147" t="s">
        <v>424</v>
      </c>
      <c r="O25" s="152" t="s">
        <v>425</v>
      </c>
      <c r="P25" s="177"/>
      <c r="Q25" s="150" t="s">
        <v>381</v>
      </c>
      <c r="R25" s="150" t="s">
        <v>439</v>
      </c>
      <c r="S25" s="194" t="s">
        <v>440</v>
      </c>
      <c r="T25" s="194" t="s">
        <v>1036</v>
      </c>
      <c r="U25" s="178" t="s">
        <v>442</v>
      </c>
      <c r="V25" s="178" t="s">
        <v>443</v>
      </c>
      <c r="AA25" s="202">
        <f>IF(OR(J25="Fail",ISBLANK(J25)),INDEX('Issue Code Table'!C:C,MATCH(N:N,'Issue Code Table'!A:A,0)),IF(M25="Critical",6,IF(M25="Significant",5,IF(M25="Moderate",3,2))))</f>
        <v>5</v>
      </c>
    </row>
    <row r="26" spans="1:27" ht="123.65" customHeight="1" x14ac:dyDescent="0.25">
      <c r="A26" s="196" t="s">
        <v>1037</v>
      </c>
      <c r="B26" s="198" t="s">
        <v>445</v>
      </c>
      <c r="C26" s="198" t="s">
        <v>446</v>
      </c>
      <c r="D26" s="195" t="s">
        <v>291</v>
      </c>
      <c r="E26" s="194" t="s">
        <v>447</v>
      </c>
      <c r="F26" s="194" t="s">
        <v>448</v>
      </c>
      <c r="G26" s="194" t="s">
        <v>1038</v>
      </c>
      <c r="H26" s="195" t="s">
        <v>450</v>
      </c>
      <c r="I26" s="150"/>
      <c r="J26" s="151"/>
      <c r="K26" s="195" t="s">
        <v>451</v>
      </c>
      <c r="L26" s="178"/>
      <c r="M26" s="152" t="s">
        <v>184</v>
      </c>
      <c r="N26" s="147" t="s">
        <v>452</v>
      </c>
      <c r="O26" s="152" t="s">
        <v>453</v>
      </c>
      <c r="P26" s="177"/>
      <c r="Q26" s="150" t="s">
        <v>381</v>
      </c>
      <c r="R26" s="150" t="s">
        <v>454</v>
      </c>
      <c r="S26" s="194" t="s">
        <v>455</v>
      </c>
      <c r="T26" s="194" t="s">
        <v>1039</v>
      </c>
      <c r="U26" s="178" t="s">
        <v>457</v>
      </c>
      <c r="V26" s="178" t="s">
        <v>458</v>
      </c>
      <c r="AA26" s="202">
        <f>IF(OR(J26="Fail",ISBLANK(J26)),INDEX('Issue Code Table'!C:C,MATCH(N:N,'Issue Code Table'!A:A,0)),IF(M26="Critical",6,IF(M26="Significant",5,IF(M26="Moderate",3,2))))</f>
        <v>5</v>
      </c>
    </row>
    <row r="27" spans="1:27" ht="123.65" customHeight="1" x14ac:dyDescent="0.25">
      <c r="A27" s="196" t="s">
        <v>1040</v>
      </c>
      <c r="B27" s="194" t="s">
        <v>460</v>
      </c>
      <c r="C27" s="194" t="s">
        <v>461</v>
      </c>
      <c r="D27" s="195" t="s">
        <v>291</v>
      </c>
      <c r="E27" s="194" t="s">
        <v>462</v>
      </c>
      <c r="F27" s="194" t="s">
        <v>463</v>
      </c>
      <c r="G27" s="194" t="s">
        <v>1041</v>
      </c>
      <c r="H27" s="195" t="s">
        <v>465</v>
      </c>
      <c r="I27" s="150"/>
      <c r="J27" s="151"/>
      <c r="K27" s="195" t="s">
        <v>466</v>
      </c>
      <c r="L27" s="178"/>
      <c r="M27" s="152" t="s">
        <v>214</v>
      </c>
      <c r="N27" s="151" t="s">
        <v>467</v>
      </c>
      <c r="O27" s="186" t="s">
        <v>468</v>
      </c>
      <c r="P27" s="177"/>
      <c r="Q27" s="150" t="s">
        <v>381</v>
      </c>
      <c r="R27" s="150" t="s">
        <v>469</v>
      </c>
      <c r="S27" s="194" t="s">
        <v>470</v>
      </c>
      <c r="T27" s="194" t="s">
        <v>1042</v>
      </c>
      <c r="U27" s="178" t="s">
        <v>472</v>
      </c>
      <c r="V27" s="178"/>
      <c r="AA27" s="202">
        <f>IF(OR(J27="Fail",ISBLANK(J27)),INDEX('Issue Code Table'!C:C,MATCH(N:N,'Issue Code Table'!A:A,0)),IF(M27="Critical",6,IF(M27="Significant",5,IF(M27="Moderate",3,2))))</f>
        <v>4</v>
      </c>
    </row>
    <row r="28" spans="1:27" ht="123.65" customHeight="1" x14ac:dyDescent="0.25">
      <c r="A28" s="196" t="s">
        <v>1043</v>
      </c>
      <c r="B28" s="196" t="s">
        <v>474</v>
      </c>
      <c r="C28" s="196" t="s">
        <v>475</v>
      </c>
      <c r="D28" s="195" t="s">
        <v>291</v>
      </c>
      <c r="E28" s="194" t="s">
        <v>476</v>
      </c>
      <c r="F28" s="194" t="s">
        <v>477</v>
      </c>
      <c r="G28" s="194" t="s">
        <v>1044</v>
      </c>
      <c r="H28" s="195" t="s">
        <v>1045</v>
      </c>
      <c r="I28" s="150"/>
      <c r="J28" s="151"/>
      <c r="K28" s="195" t="s">
        <v>1046</v>
      </c>
      <c r="L28" s="178"/>
      <c r="M28" s="152" t="s">
        <v>214</v>
      </c>
      <c r="N28" s="151" t="s">
        <v>481</v>
      </c>
      <c r="O28" s="186" t="s">
        <v>482</v>
      </c>
      <c r="P28" s="177"/>
      <c r="Q28" s="150" t="s">
        <v>483</v>
      </c>
      <c r="R28" s="150" t="s">
        <v>484</v>
      </c>
      <c r="S28" s="194" t="s">
        <v>485</v>
      </c>
      <c r="T28" s="194" t="s">
        <v>1047</v>
      </c>
      <c r="U28" s="195" t="s">
        <v>487</v>
      </c>
      <c r="V28" s="178"/>
      <c r="AA28" s="202">
        <f>IF(OR(J28="Fail",ISBLANK(J28)),INDEX('Issue Code Table'!C:C,MATCH(N:N,'Issue Code Table'!A:A,0)),IF(M28="Critical",6,IF(M28="Significant",5,IF(M28="Moderate",3,2))))</f>
        <v>4</v>
      </c>
    </row>
    <row r="29" spans="1:27" ht="123.65" customHeight="1" x14ac:dyDescent="0.25">
      <c r="A29" s="196" t="s">
        <v>1048</v>
      </c>
      <c r="B29" s="196" t="s">
        <v>262</v>
      </c>
      <c r="C29" s="196" t="s">
        <v>263</v>
      </c>
      <c r="D29" s="195" t="s">
        <v>291</v>
      </c>
      <c r="E29" s="194" t="s">
        <v>1049</v>
      </c>
      <c r="F29" s="194" t="s">
        <v>490</v>
      </c>
      <c r="G29" s="194" t="s">
        <v>1050</v>
      </c>
      <c r="H29" s="195" t="s">
        <v>492</v>
      </c>
      <c r="I29" s="150"/>
      <c r="J29" s="151"/>
      <c r="K29" s="195" t="s">
        <v>493</v>
      </c>
      <c r="L29" s="178" t="s">
        <v>494</v>
      </c>
      <c r="M29" s="152" t="s">
        <v>214</v>
      </c>
      <c r="N29" s="147" t="s">
        <v>215</v>
      </c>
      <c r="O29" s="152" t="s">
        <v>216</v>
      </c>
      <c r="P29" s="177"/>
      <c r="Q29" s="150" t="s">
        <v>483</v>
      </c>
      <c r="R29" s="150">
        <v>5.3</v>
      </c>
      <c r="S29" s="194" t="s">
        <v>496</v>
      </c>
      <c r="T29" s="194" t="s">
        <v>1051</v>
      </c>
      <c r="U29" s="178" t="s">
        <v>498</v>
      </c>
      <c r="V29" s="178"/>
      <c r="AA29" s="202">
        <f>IF(OR(J29="Fail",ISBLANK(J29)),INDEX('Issue Code Table'!C:C,MATCH(N:N,'Issue Code Table'!A:A,0)),IF(M29="Critical",6,IF(M29="Significant",5,IF(M29="Moderate",3,2))))</f>
        <v>5</v>
      </c>
    </row>
    <row r="30" spans="1:27" ht="123.65" customHeight="1" x14ac:dyDescent="0.25">
      <c r="A30" s="196" t="s">
        <v>1052</v>
      </c>
      <c r="B30" s="196" t="s">
        <v>262</v>
      </c>
      <c r="C30" s="196" t="s">
        <v>263</v>
      </c>
      <c r="D30" s="195" t="s">
        <v>291</v>
      </c>
      <c r="E30" s="194" t="s">
        <v>500</v>
      </c>
      <c r="F30" s="194" t="s">
        <v>501</v>
      </c>
      <c r="G30" s="194" t="s">
        <v>1053</v>
      </c>
      <c r="H30" s="195" t="s">
        <v>503</v>
      </c>
      <c r="I30" s="150"/>
      <c r="J30" s="151"/>
      <c r="K30" s="195" t="s">
        <v>504</v>
      </c>
      <c r="L30" s="178" t="s">
        <v>494</v>
      </c>
      <c r="M30" s="152" t="s">
        <v>214</v>
      </c>
      <c r="N30" s="147" t="s">
        <v>215</v>
      </c>
      <c r="O30" s="152" t="s">
        <v>216</v>
      </c>
      <c r="P30" s="177"/>
      <c r="Q30" s="150" t="s">
        <v>483</v>
      </c>
      <c r="R30" s="150" t="s">
        <v>505</v>
      </c>
      <c r="S30" s="194" t="s">
        <v>506</v>
      </c>
      <c r="T30" s="194" t="s">
        <v>1054</v>
      </c>
      <c r="U30" s="178" t="s">
        <v>508</v>
      </c>
      <c r="V30" s="178"/>
      <c r="AA30" s="202">
        <f>IF(OR(J30="Fail",ISBLANK(J30)),INDEX('Issue Code Table'!C:C,MATCH(N:N,'Issue Code Table'!A:A,0)),IF(M30="Critical",6,IF(M30="Significant",5,IF(M30="Moderate",3,2))))</f>
        <v>5</v>
      </c>
    </row>
    <row r="31" spans="1:27" ht="123.65" customHeight="1" x14ac:dyDescent="0.25">
      <c r="A31" s="196" t="s">
        <v>1055</v>
      </c>
      <c r="B31" s="196" t="s">
        <v>262</v>
      </c>
      <c r="C31" s="196" t="s">
        <v>263</v>
      </c>
      <c r="D31" s="195" t="s">
        <v>163</v>
      </c>
      <c r="E31" s="194" t="s">
        <v>510</v>
      </c>
      <c r="F31" s="194" t="s">
        <v>511</v>
      </c>
      <c r="G31" s="194" t="s">
        <v>1056</v>
      </c>
      <c r="H31" s="195" t="s">
        <v>513</v>
      </c>
      <c r="I31" s="150"/>
      <c r="J31" s="151"/>
      <c r="K31" s="195" t="s">
        <v>514</v>
      </c>
      <c r="L31" s="178"/>
      <c r="M31" s="152" t="s">
        <v>184</v>
      </c>
      <c r="N31" s="147" t="s">
        <v>424</v>
      </c>
      <c r="O31" s="152" t="s">
        <v>425</v>
      </c>
      <c r="P31" s="177"/>
      <c r="Q31" s="150" t="s">
        <v>483</v>
      </c>
      <c r="R31" s="150" t="s">
        <v>515</v>
      </c>
      <c r="S31" s="194" t="s">
        <v>516</v>
      </c>
      <c r="T31" s="194" t="s">
        <v>1057</v>
      </c>
      <c r="U31" s="178" t="s">
        <v>518</v>
      </c>
      <c r="V31" s="178" t="s">
        <v>443</v>
      </c>
      <c r="AA31" s="202">
        <f>IF(OR(J31="Fail",ISBLANK(J31)),INDEX('Issue Code Table'!C:C,MATCH(N:N,'Issue Code Table'!A:A,0)),IF(M31="Critical",6,IF(M31="Significant",5,IF(M31="Moderate",3,2))))</f>
        <v>5</v>
      </c>
    </row>
    <row r="32" spans="1:27" ht="123.65" customHeight="1" x14ac:dyDescent="0.25">
      <c r="A32" s="196" t="s">
        <v>1058</v>
      </c>
      <c r="B32" s="196" t="s">
        <v>262</v>
      </c>
      <c r="C32" s="196" t="s">
        <v>263</v>
      </c>
      <c r="D32" s="195" t="s">
        <v>163</v>
      </c>
      <c r="E32" s="194" t="s">
        <v>1059</v>
      </c>
      <c r="F32" s="194" t="s">
        <v>521</v>
      </c>
      <c r="G32" s="194" t="s">
        <v>1060</v>
      </c>
      <c r="H32" s="195" t="s">
        <v>523</v>
      </c>
      <c r="I32" s="150"/>
      <c r="J32" s="151"/>
      <c r="K32" s="195" t="s">
        <v>524</v>
      </c>
      <c r="L32" s="178" t="s">
        <v>525</v>
      </c>
      <c r="M32" s="152" t="s">
        <v>184</v>
      </c>
      <c r="N32" s="147" t="s">
        <v>215</v>
      </c>
      <c r="O32" s="152" t="s">
        <v>216</v>
      </c>
      <c r="P32" s="177"/>
      <c r="Q32" s="150" t="s">
        <v>483</v>
      </c>
      <c r="R32" s="150" t="s">
        <v>526</v>
      </c>
      <c r="S32" s="194" t="s">
        <v>527</v>
      </c>
      <c r="T32" s="194" t="s">
        <v>1061</v>
      </c>
      <c r="U32" s="178" t="s">
        <v>529</v>
      </c>
      <c r="V32" s="178" t="s">
        <v>530</v>
      </c>
      <c r="AA32" s="202">
        <f>IF(OR(J32="Fail",ISBLANK(J32)),INDEX('Issue Code Table'!C:C,MATCH(N:N,'Issue Code Table'!A:A,0)),IF(M32="Critical",6,IF(M32="Significant",5,IF(M32="Moderate",3,2))))</f>
        <v>5</v>
      </c>
    </row>
    <row r="33" spans="1:27" ht="123.65" customHeight="1" x14ac:dyDescent="0.25">
      <c r="A33" s="196" t="s">
        <v>1062</v>
      </c>
      <c r="B33" s="196" t="s">
        <v>474</v>
      </c>
      <c r="C33" s="196" t="s">
        <v>475</v>
      </c>
      <c r="D33" s="195" t="s">
        <v>291</v>
      </c>
      <c r="E33" s="194" t="s">
        <v>532</v>
      </c>
      <c r="F33" s="194" t="s">
        <v>533</v>
      </c>
      <c r="G33" s="194" t="s">
        <v>1063</v>
      </c>
      <c r="H33" s="195" t="s">
        <v>535</v>
      </c>
      <c r="I33" s="150"/>
      <c r="J33" s="151"/>
      <c r="K33" s="195" t="s">
        <v>536</v>
      </c>
      <c r="L33" s="178"/>
      <c r="M33" s="152" t="s">
        <v>214</v>
      </c>
      <c r="N33" s="151" t="s">
        <v>481</v>
      </c>
      <c r="O33" s="184" t="s">
        <v>482</v>
      </c>
      <c r="P33" s="177"/>
      <c r="Q33" s="150" t="s">
        <v>483</v>
      </c>
      <c r="R33" s="150" t="s">
        <v>537</v>
      </c>
      <c r="S33" s="194" t="s">
        <v>538</v>
      </c>
      <c r="T33" s="194" t="s">
        <v>1064</v>
      </c>
      <c r="U33" s="178" t="s">
        <v>540</v>
      </c>
      <c r="V33" s="178"/>
      <c r="AA33" s="202">
        <f>IF(OR(J33="Fail",ISBLANK(J33)),INDEX('Issue Code Table'!C:C,MATCH(N:N,'Issue Code Table'!A:A,0)),IF(M33="Critical",6,IF(M33="Significant",5,IF(M33="Moderate",3,2))))</f>
        <v>4</v>
      </c>
    </row>
    <row r="34" spans="1:27" ht="123.65" customHeight="1" x14ac:dyDescent="0.25">
      <c r="A34" s="196" t="s">
        <v>1065</v>
      </c>
      <c r="B34" s="196" t="s">
        <v>474</v>
      </c>
      <c r="C34" s="196" t="s">
        <v>475</v>
      </c>
      <c r="D34" s="195" t="s">
        <v>291</v>
      </c>
      <c r="E34" s="194" t="s">
        <v>542</v>
      </c>
      <c r="F34" s="194" t="s">
        <v>543</v>
      </c>
      <c r="G34" s="194" t="s">
        <v>1066</v>
      </c>
      <c r="H34" s="195" t="s">
        <v>1067</v>
      </c>
      <c r="I34" s="150"/>
      <c r="J34" s="151"/>
      <c r="K34" s="195" t="s">
        <v>1068</v>
      </c>
      <c r="L34" s="178"/>
      <c r="M34" s="152" t="s">
        <v>214</v>
      </c>
      <c r="N34" s="151" t="s">
        <v>481</v>
      </c>
      <c r="O34" s="184" t="s">
        <v>482</v>
      </c>
      <c r="P34" s="177"/>
      <c r="Q34" s="150" t="s">
        <v>483</v>
      </c>
      <c r="R34" s="150" t="s">
        <v>547</v>
      </c>
      <c r="S34" s="194" t="s">
        <v>548</v>
      </c>
      <c r="T34" s="194" t="s">
        <v>1069</v>
      </c>
      <c r="U34" s="178" t="s">
        <v>550</v>
      </c>
      <c r="V34" s="178"/>
      <c r="AA34" s="202">
        <f>IF(OR(J34="Fail",ISBLANK(J34)),INDEX('Issue Code Table'!C:C,MATCH(N:N,'Issue Code Table'!A:A,0)),IF(M34="Critical",6,IF(M34="Significant",5,IF(M34="Moderate",3,2))))</f>
        <v>4</v>
      </c>
    </row>
    <row r="35" spans="1:27" ht="123.65" customHeight="1" x14ac:dyDescent="0.25">
      <c r="A35" s="196" t="s">
        <v>1070</v>
      </c>
      <c r="B35" s="196" t="s">
        <v>432</v>
      </c>
      <c r="C35" s="196" t="s">
        <v>433</v>
      </c>
      <c r="D35" s="195" t="s">
        <v>163</v>
      </c>
      <c r="E35" s="194" t="s">
        <v>552</v>
      </c>
      <c r="F35" s="194" t="s">
        <v>553</v>
      </c>
      <c r="G35" s="194" t="s">
        <v>1071</v>
      </c>
      <c r="H35" s="195" t="s">
        <v>523</v>
      </c>
      <c r="I35" s="150"/>
      <c r="J35" s="151"/>
      <c r="K35" s="195" t="s">
        <v>555</v>
      </c>
      <c r="L35" s="178" t="s">
        <v>525</v>
      </c>
      <c r="M35" s="152" t="s">
        <v>184</v>
      </c>
      <c r="N35" s="147" t="s">
        <v>424</v>
      </c>
      <c r="O35" s="152" t="s">
        <v>425</v>
      </c>
      <c r="P35" s="177"/>
      <c r="Q35" s="150" t="s">
        <v>483</v>
      </c>
      <c r="R35" s="150">
        <v>5.0999999999999996</v>
      </c>
      <c r="S35" s="194" t="s">
        <v>556</v>
      </c>
      <c r="T35" s="194" t="s">
        <v>1072</v>
      </c>
      <c r="U35" s="178" t="s">
        <v>558</v>
      </c>
      <c r="V35" s="178" t="s">
        <v>559</v>
      </c>
      <c r="AA35" s="202">
        <f>IF(OR(J35="Fail",ISBLANK(J35)),INDEX('Issue Code Table'!C:C,MATCH(N:N,'Issue Code Table'!A:A,0)),IF(M35="Critical",6,IF(M35="Significant",5,IF(M35="Moderate",3,2))))</f>
        <v>5</v>
      </c>
    </row>
    <row r="36" spans="1:27" ht="123.65" customHeight="1" x14ac:dyDescent="0.25">
      <c r="A36" s="196" t="s">
        <v>1073</v>
      </c>
      <c r="B36" s="196" t="s">
        <v>561</v>
      </c>
      <c r="C36" s="196" t="s">
        <v>562</v>
      </c>
      <c r="D36" s="195" t="s">
        <v>291</v>
      </c>
      <c r="E36" s="194" t="s">
        <v>563</v>
      </c>
      <c r="F36" s="194" t="s">
        <v>564</v>
      </c>
      <c r="G36" s="194" t="s">
        <v>565</v>
      </c>
      <c r="H36" s="195" t="s">
        <v>566</v>
      </c>
      <c r="I36" s="150"/>
      <c r="J36" s="151"/>
      <c r="K36" s="195" t="s">
        <v>567</v>
      </c>
      <c r="L36" s="178"/>
      <c r="M36" s="152" t="s">
        <v>214</v>
      </c>
      <c r="N36" s="147" t="s">
        <v>568</v>
      </c>
      <c r="O36" s="152" t="s">
        <v>569</v>
      </c>
      <c r="P36" s="177"/>
      <c r="Q36" s="150" t="s">
        <v>570</v>
      </c>
      <c r="R36" s="150" t="s">
        <v>571</v>
      </c>
      <c r="S36" s="194" t="s">
        <v>572</v>
      </c>
      <c r="T36" s="194" t="s">
        <v>1074</v>
      </c>
      <c r="U36" s="178" t="s">
        <v>574</v>
      </c>
      <c r="V36" s="178"/>
      <c r="AA36" s="202">
        <f>IF(OR(J36="Fail",ISBLANK(J36)),INDEX('Issue Code Table'!C:C,MATCH(N:N,'Issue Code Table'!A:A,0)),IF(M36="Critical",6,IF(M36="Significant",5,IF(M36="Moderate",3,2))))</f>
        <v>5</v>
      </c>
    </row>
    <row r="37" spans="1:27" ht="123.65" customHeight="1" x14ac:dyDescent="0.25">
      <c r="A37" s="196" t="s">
        <v>1075</v>
      </c>
      <c r="B37" s="196" t="s">
        <v>561</v>
      </c>
      <c r="C37" s="196" t="s">
        <v>562</v>
      </c>
      <c r="D37" s="195" t="s">
        <v>163</v>
      </c>
      <c r="E37" s="194" t="s">
        <v>1076</v>
      </c>
      <c r="F37" s="194" t="s">
        <v>577</v>
      </c>
      <c r="G37" s="194" t="s">
        <v>1077</v>
      </c>
      <c r="H37" s="195" t="s">
        <v>579</v>
      </c>
      <c r="I37" s="150"/>
      <c r="J37" s="151"/>
      <c r="K37" s="195" t="s">
        <v>580</v>
      </c>
      <c r="L37" s="178"/>
      <c r="M37" s="152" t="s">
        <v>214</v>
      </c>
      <c r="N37" s="147" t="s">
        <v>568</v>
      </c>
      <c r="O37" s="152" t="s">
        <v>569</v>
      </c>
      <c r="P37" s="177"/>
      <c r="Q37" s="150" t="s">
        <v>570</v>
      </c>
      <c r="R37" s="150" t="s">
        <v>581</v>
      </c>
      <c r="S37" s="194" t="s">
        <v>582</v>
      </c>
      <c r="T37" s="194" t="s">
        <v>1078</v>
      </c>
      <c r="U37" s="178" t="s">
        <v>584</v>
      </c>
      <c r="V37" s="178"/>
      <c r="AA37" s="202">
        <f>IF(OR(J37="Fail",ISBLANK(J37)),INDEX('Issue Code Table'!C:C,MATCH(N:N,'Issue Code Table'!A:A,0)),IF(M37="Critical",6,IF(M37="Significant",5,IF(M37="Moderate",3,2))))</f>
        <v>5</v>
      </c>
    </row>
    <row r="38" spans="1:27" ht="123.65" customHeight="1" x14ac:dyDescent="0.25">
      <c r="A38" s="196" t="s">
        <v>1079</v>
      </c>
      <c r="B38" s="196" t="s">
        <v>586</v>
      </c>
      <c r="C38" s="196" t="s">
        <v>587</v>
      </c>
      <c r="D38" s="195" t="s">
        <v>163</v>
      </c>
      <c r="E38" s="194" t="s">
        <v>588</v>
      </c>
      <c r="F38" s="194" t="s">
        <v>589</v>
      </c>
      <c r="G38" s="194" t="s">
        <v>590</v>
      </c>
      <c r="H38" s="195" t="s">
        <v>591</v>
      </c>
      <c r="I38" s="150"/>
      <c r="J38" s="151"/>
      <c r="K38" s="195" t="s">
        <v>592</v>
      </c>
      <c r="L38" s="178"/>
      <c r="M38" s="152" t="s">
        <v>214</v>
      </c>
      <c r="N38" s="147" t="s">
        <v>593</v>
      </c>
      <c r="O38" s="152" t="s">
        <v>594</v>
      </c>
      <c r="P38" s="177"/>
      <c r="Q38" s="150" t="s">
        <v>570</v>
      </c>
      <c r="R38" s="150" t="s">
        <v>595</v>
      </c>
      <c r="S38" s="194" t="s">
        <v>596</v>
      </c>
      <c r="T38" s="194" t="s">
        <v>1080</v>
      </c>
      <c r="U38" s="178" t="s">
        <v>1081</v>
      </c>
      <c r="V38" s="178"/>
      <c r="AA38" s="202">
        <f>IF(OR(J38="Fail",ISBLANK(J38)),INDEX('Issue Code Table'!C:C,MATCH(N:N,'Issue Code Table'!A:A,0)),IF(M38="Critical",6,IF(M38="Significant",5,IF(M38="Moderate",3,2))))</f>
        <v>4</v>
      </c>
    </row>
    <row r="39" spans="1:27" ht="123.65" customHeight="1" x14ac:dyDescent="0.25">
      <c r="A39" s="196" t="s">
        <v>1082</v>
      </c>
      <c r="B39" s="196" t="s">
        <v>600</v>
      </c>
      <c r="C39" s="196" t="s">
        <v>601</v>
      </c>
      <c r="D39" s="195" t="s">
        <v>291</v>
      </c>
      <c r="E39" s="194" t="s">
        <v>602</v>
      </c>
      <c r="F39" s="194" t="s">
        <v>603</v>
      </c>
      <c r="G39" s="194" t="s">
        <v>1083</v>
      </c>
      <c r="H39" s="195" t="s">
        <v>1084</v>
      </c>
      <c r="I39" s="150"/>
      <c r="J39" s="151"/>
      <c r="K39" s="195" t="s">
        <v>606</v>
      </c>
      <c r="L39" s="178"/>
      <c r="M39" s="152" t="s">
        <v>184</v>
      </c>
      <c r="N39" s="147" t="s">
        <v>607</v>
      </c>
      <c r="O39" s="152" t="s">
        <v>608</v>
      </c>
      <c r="P39" s="177"/>
      <c r="Q39" s="150" t="s">
        <v>609</v>
      </c>
      <c r="R39" s="150" t="s">
        <v>610</v>
      </c>
      <c r="S39" s="194" t="s">
        <v>611</v>
      </c>
      <c r="T39" s="194" t="s">
        <v>1085</v>
      </c>
      <c r="U39" s="178" t="s">
        <v>613</v>
      </c>
      <c r="V39" s="178" t="s">
        <v>614</v>
      </c>
      <c r="AA39" s="202">
        <f>IF(OR(J39="Fail",ISBLANK(J39)),INDEX('Issue Code Table'!C:C,MATCH(N:N,'Issue Code Table'!A:A,0)),IF(M39="Critical",6,IF(M39="Significant",5,IF(M39="Moderate",3,2))))</f>
        <v>5</v>
      </c>
    </row>
    <row r="40" spans="1:27" ht="123.65" customHeight="1" x14ac:dyDescent="0.25">
      <c r="A40" s="196" t="s">
        <v>1086</v>
      </c>
      <c r="B40" s="196" t="s">
        <v>600</v>
      </c>
      <c r="C40" s="196" t="s">
        <v>601</v>
      </c>
      <c r="D40" s="195" t="s">
        <v>291</v>
      </c>
      <c r="E40" s="194" t="s">
        <v>616</v>
      </c>
      <c r="F40" s="194" t="s">
        <v>617</v>
      </c>
      <c r="G40" s="194" t="s">
        <v>1087</v>
      </c>
      <c r="H40" s="195" t="s">
        <v>619</v>
      </c>
      <c r="I40" s="150"/>
      <c r="J40" s="151"/>
      <c r="K40" s="195" t="s">
        <v>620</v>
      </c>
      <c r="L40" s="178"/>
      <c r="M40" s="152" t="s">
        <v>184</v>
      </c>
      <c r="N40" s="147" t="s">
        <v>607</v>
      </c>
      <c r="O40" s="152" t="s">
        <v>608</v>
      </c>
      <c r="P40" s="177"/>
      <c r="Q40" s="150" t="s">
        <v>609</v>
      </c>
      <c r="R40" s="150" t="s">
        <v>621</v>
      </c>
      <c r="S40" s="194" t="s">
        <v>622</v>
      </c>
      <c r="T40" s="194" t="s">
        <v>1088</v>
      </c>
      <c r="U40" s="178" t="s">
        <v>624</v>
      </c>
      <c r="V40" s="178" t="s">
        <v>625</v>
      </c>
      <c r="AA40" s="202">
        <f>IF(OR(J40="Fail",ISBLANK(J40)),INDEX('Issue Code Table'!C:C,MATCH(N:N,'Issue Code Table'!A:A,0)),IF(M40="Critical",6,IF(M40="Significant",5,IF(M40="Moderate",3,2))))</f>
        <v>5</v>
      </c>
    </row>
    <row r="41" spans="1:27" ht="123.65" customHeight="1" x14ac:dyDescent="0.25">
      <c r="A41" s="196" t="s">
        <v>1089</v>
      </c>
      <c r="B41" s="196" t="s">
        <v>600</v>
      </c>
      <c r="C41" s="196" t="s">
        <v>601</v>
      </c>
      <c r="D41" s="195" t="s">
        <v>291</v>
      </c>
      <c r="E41" s="194" t="s">
        <v>627</v>
      </c>
      <c r="F41" s="194" t="s">
        <v>628</v>
      </c>
      <c r="G41" s="194" t="s">
        <v>1090</v>
      </c>
      <c r="H41" s="195" t="s">
        <v>630</v>
      </c>
      <c r="I41" s="150"/>
      <c r="J41" s="151"/>
      <c r="K41" s="195" t="s">
        <v>631</v>
      </c>
      <c r="L41" s="178"/>
      <c r="M41" s="152" t="s">
        <v>184</v>
      </c>
      <c r="N41" s="147" t="s">
        <v>607</v>
      </c>
      <c r="O41" s="152" t="s">
        <v>608</v>
      </c>
      <c r="P41" s="177"/>
      <c r="Q41" s="150" t="s">
        <v>609</v>
      </c>
      <c r="R41" s="150" t="s">
        <v>632</v>
      </c>
      <c r="S41" s="194" t="s">
        <v>633</v>
      </c>
      <c r="T41" s="194" t="s">
        <v>1091</v>
      </c>
      <c r="U41" s="178" t="s">
        <v>1092</v>
      </c>
      <c r="V41" s="178" t="s">
        <v>636</v>
      </c>
      <c r="AA41" s="202">
        <f>IF(OR(J41="Fail",ISBLANK(J41)),INDEX('Issue Code Table'!C:C,MATCH(N:N,'Issue Code Table'!A:A,0)),IF(M41="Critical",6,IF(M41="Significant",5,IF(M41="Moderate",3,2))))</f>
        <v>5</v>
      </c>
    </row>
    <row r="42" spans="1:27" ht="123.65" customHeight="1" x14ac:dyDescent="0.25">
      <c r="A42" s="196" t="s">
        <v>1093</v>
      </c>
      <c r="B42" s="196" t="s">
        <v>638</v>
      </c>
      <c r="C42" s="196" t="s">
        <v>639</v>
      </c>
      <c r="D42" s="195" t="s">
        <v>163</v>
      </c>
      <c r="E42" s="194" t="s">
        <v>640</v>
      </c>
      <c r="F42" s="194" t="s">
        <v>641</v>
      </c>
      <c r="G42" s="194" t="s">
        <v>1094</v>
      </c>
      <c r="H42" s="195" t="s">
        <v>643</v>
      </c>
      <c r="I42" s="150"/>
      <c r="J42" s="151"/>
      <c r="K42" s="195" t="s">
        <v>644</v>
      </c>
      <c r="L42" s="178"/>
      <c r="M42" s="152" t="s">
        <v>214</v>
      </c>
      <c r="N42" s="147" t="s">
        <v>645</v>
      </c>
      <c r="O42" s="152" t="s">
        <v>646</v>
      </c>
      <c r="P42" s="177"/>
      <c r="Q42" s="150" t="s">
        <v>609</v>
      </c>
      <c r="R42" s="150" t="s">
        <v>647</v>
      </c>
      <c r="S42" s="194" t="s">
        <v>1095</v>
      </c>
      <c r="T42" s="194" t="s">
        <v>1096</v>
      </c>
      <c r="U42" s="178" t="s">
        <v>650</v>
      </c>
      <c r="V42" s="178"/>
      <c r="AA42" s="202">
        <f>IF(OR(J42="Fail",ISBLANK(J42)),INDEX('Issue Code Table'!C:C,MATCH(N:N,'Issue Code Table'!A:A,0)),IF(M42="Critical",6,IF(M42="Significant",5,IF(M42="Moderate",3,2))))</f>
        <v>5</v>
      </c>
    </row>
    <row r="43" spans="1:27" ht="123.65" customHeight="1" x14ac:dyDescent="0.25">
      <c r="A43" s="196" t="s">
        <v>1097</v>
      </c>
      <c r="B43" s="196" t="s">
        <v>638</v>
      </c>
      <c r="C43" s="196" t="s">
        <v>639</v>
      </c>
      <c r="D43" s="195" t="s">
        <v>291</v>
      </c>
      <c r="E43" s="194" t="s">
        <v>652</v>
      </c>
      <c r="F43" s="194" t="s">
        <v>653</v>
      </c>
      <c r="G43" s="194" t="s">
        <v>1098</v>
      </c>
      <c r="H43" s="195" t="s">
        <v>654</v>
      </c>
      <c r="I43" s="150"/>
      <c r="J43" s="151"/>
      <c r="K43" s="195" t="s">
        <v>655</v>
      </c>
      <c r="L43" s="178"/>
      <c r="M43" s="152" t="s">
        <v>214</v>
      </c>
      <c r="N43" s="147" t="s">
        <v>645</v>
      </c>
      <c r="O43" s="152" t="s">
        <v>646</v>
      </c>
      <c r="P43" s="177"/>
      <c r="Q43" s="150" t="s">
        <v>609</v>
      </c>
      <c r="R43" s="150" t="s">
        <v>656</v>
      </c>
      <c r="S43" s="194" t="s">
        <v>657</v>
      </c>
      <c r="T43" s="194" t="s">
        <v>1099</v>
      </c>
      <c r="U43" s="178" t="s">
        <v>659</v>
      </c>
      <c r="V43" s="178"/>
      <c r="AA43" s="202">
        <f>IF(OR(J43="Fail",ISBLANK(J43)),INDEX('Issue Code Table'!C:C,MATCH(N:N,'Issue Code Table'!A:A,0)),IF(M43="Critical",6,IF(M43="Significant",5,IF(M43="Moderate",3,2))))</f>
        <v>5</v>
      </c>
    </row>
    <row r="44" spans="1:27" ht="123.65" customHeight="1" x14ac:dyDescent="0.25">
      <c r="A44" s="196" t="s">
        <v>1100</v>
      </c>
      <c r="B44" s="196" t="s">
        <v>638</v>
      </c>
      <c r="C44" s="196" t="s">
        <v>639</v>
      </c>
      <c r="D44" s="195" t="s">
        <v>291</v>
      </c>
      <c r="E44" s="194" t="s">
        <v>661</v>
      </c>
      <c r="F44" s="194" t="s">
        <v>662</v>
      </c>
      <c r="G44" s="194" t="s">
        <v>1101</v>
      </c>
      <c r="H44" s="195" t="s">
        <v>664</v>
      </c>
      <c r="I44" s="150"/>
      <c r="J44" s="151"/>
      <c r="K44" s="195" t="s">
        <v>665</v>
      </c>
      <c r="L44" s="178"/>
      <c r="M44" s="152" t="s">
        <v>214</v>
      </c>
      <c r="N44" s="147" t="s">
        <v>645</v>
      </c>
      <c r="O44" s="152" t="s">
        <v>646</v>
      </c>
      <c r="P44" s="177"/>
      <c r="Q44" s="150" t="s">
        <v>609</v>
      </c>
      <c r="R44" s="150" t="s">
        <v>666</v>
      </c>
      <c r="S44" s="194" t="s">
        <v>667</v>
      </c>
      <c r="T44" s="194" t="s">
        <v>1102</v>
      </c>
      <c r="U44" s="178" t="s">
        <v>669</v>
      </c>
      <c r="V44" s="178"/>
      <c r="AA44" s="202">
        <f>IF(OR(J44="Fail",ISBLANK(J44)),INDEX('Issue Code Table'!C:C,MATCH(N:N,'Issue Code Table'!A:A,0)),IF(M44="Critical",6,IF(M44="Significant",5,IF(M44="Moderate",3,2))))</f>
        <v>5</v>
      </c>
    </row>
    <row r="45" spans="1:27" ht="123.65" customHeight="1" x14ac:dyDescent="0.25">
      <c r="A45" s="196" t="s">
        <v>1103</v>
      </c>
      <c r="B45" s="196" t="s">
        <v>332</v>
      </c>
      <c r="C45" s="196" t="s">
        <v>333</v>
      </c>
      <c r="D45" s="195" t="s">
        <v>163</v>
      </c>
      <c r="E45" s="194" t="s">
        <v>1104</v>
      </c>
      <c r="F45" s="194" t="s">
        <v>1105</v>
      </c>
      <c r="G45" s="194" t="s">
        <v>1106</v>
      </c>
      <c r="H45" s="195" t="s">
        <v>1107</v>
      </c>
      <c r="I45" s="150"/>
      <c r="J45" s="151"/>
      <c r="K45" s="195" t="s">
        <v>1108</v>
      </c>
      <c r="L45" s="178"/>
      <c r="M45" s="152" t="s">
        <v>214</v>
      </c>
      <c r="N45" s="147" t="s">
        <v>339</v>
      </c>
      <c r="O45" s="152" t="s">
        <v>340</v>
      </c>
      <c r="P45" s="177"/>
      <c r="Q45" s="150" t="s">
        <v>609</v>
      </c>
      <c r="R45" s="150" t="s">
        <v>1109</v>
      </c>
      <c r="S45" s="194" t="s">
        <v>1110</v>
      </c>
      <c r="T45" s="194" t="s">
        <v>1111</v>
      </c>
      <c r="U45" s="178" t="s">
        <v>1112</v>
      </c>
      <c r="V45" s="178"/>
      <c r="AA45" s="202">
        <f>IF(OR(J45="Fail",ISBLANK(J45)),INDEX('Issue Code Table'!C:C,MATCH(N:N,'Issue Code Table'!A:A,0)),IF(M45="Critical",6,IF(M45="Significant",5,IF(M45="Moderate",3,2))))</f>
        <v>4</v>
      </c>
    </row>
    <row r="46" spans="1:27" ht="123.65" customHeight="1" x14ac:dyDescent="0.25">
      <c r="A46" s="196" t="s">
        <v>1113</v>
      </c>
      <c r="B46" s="196" t="s">
        <v>797</v>
      </c>
      <c r="C46" s="196" t="s">
        <v>798</v>
      </c>
      <c r="D46" s="195" t="s">
        <v>163</v>
      </c>
      <c r="E46" s="194" t="s">
        <v>1114</v>
      </c>
      <c r="F46" s="194" t="s">
        <v>1115</v>
      </c>
      <c r="G46" s="194" t="s">
        <v>1116</v>
      </c>
      <c r="H46" s="195" t="s">
        <v>1117</v>
      </c>
      <c r="I46" s="150"/>
      <c r="J46" s="151"/>
      <c r="K46" s="195" t="s">
        <v>1118</v>
      </c>
      <c r="L46" s="178"/>
      <c r="M46" s="152" t="s">
        <v>184</v>
      </c>
      <c r="N46" s="147" t="s">
        <v>802</v>
      </c>
      <c r="O46" s="152" t="s">
        <v>803</v>
      </c>
      <c r="P46" s="177"/>
      <c r="Q46" s="150" t="s">
        <v>609</v>
      </c>
      <c r="R46" s="150" t="s">
        <v>1119</v>
      </c>
      <c r="S46" s="194" t="s">
        <v>1120</v>
      </c>
      <c r="T46" s="194" t="s">
        <v>1121</v>
      </c>
      <c r="U46" s="178" t="s">
        <v>1122</v>
      </c>
      <c r="V46" s="178" t="s">
        <v>1123</v>
      </c>
      <c r="AA46" s="202">
        <f>IF(OR(J46="Fail",ISBLANK(J46)),INDEX('Issue Code Table'!C:C,MATCH(N:N,'Issue Code Table'!A:A,0)),IF(M46="Critical",6,IF(M46="Significant",5,IF(M46="Moderate",3,2))))</f>
        <v>5</v>
      </c>
    </row>
    <row r="47" spans="1:27" ht="123.65" customHeight="1" x14ac:dyDescent="0.25">
      <c r="A47" s="196" t="s">
        <v>1124</v>
      </c>
      <c r="B47" s="211" t="s">
        <v>671</v>
      </c>
      <c r="C47" s="212" t="s">
        <v>672</v>
      </c>
      <c r="D47" s="195" t="s">
        <v>291</v>
      </c>
      <c r="E47" s="194" t="s">
        <v>673</v>
      </c>
      <c r="F47" s="194" t="s">
        <v>674</v>
      </c>
      <c r="G47" s="194" t="s">
        <v>1125</v>
      </c>
      <c r="H47" s="195" t="s">
        <v>676</v>
      </c>
      <c r="I47" s="150"/>
      <c r="J47" s="151"/>
      <c r="K47" s="195" t="s">
        <v>677</v>
      </c>
      <c r="L47" s="178"/>
      <c r="M47" s="152" t="s">
        <v>678</v>
      </c>
      <c r="N47" s="147" t="s">
        <v>679</v>
      </c>
      <c r="O47" s="152" t="s">
        <v>680</v>
      </c>
      <c r="P47" s="177"/>
      <c r="Q47" s="150" t="s">
        <v>681</v>
      </c>
      <c r="R47" s="150" t="s">
        <v>682</v>
      </c>
      <c r="S47" s="194" t="s">
        <v>683</v>
      </c>
      <c r="T47" s="194" t="s">
        <v>1126</v>
      </c>
      <c r="U47" s="178" t="s">
        <v>1127</v>
      </c>
      <c r="V47" s="178"/>
      <c r="AA47" s="202">
        <f>IF(OR(J47="Fail",ISBLANK(J47)),INDEX('Issue Code Table'!C:C,MATCH(N:N,'Issue Code Table'!A:A,0)),IF(M47="Critical",6,IF(M47="Significant",5,IF(M47="Moderate",3,2))))</f>
        <v>2</v>
      </c>
    </row>
    <row r="48" spans="1:27" ht="123.65" customHeight="1" x14ac:dyDescent="0.25">
      <c r="A48" s="196" t="s">
        <v>1128</v>
      </c>
      <c r="B48" s="211" t="s">
        <v>686</v>
      </c>
      <c r="C48" s="212" t="s">
        <v>687</v>
      </c>
      <c r="D48" s="195" t="s">
        <v>291</v>
      </c>
      <c r="E48" s="194" t="s">
        <v>688</v>
      </c>
      <c r="F48" s="194" t="s">
        <v>689</v>
      </c>
      <c r="G48" s="194" t="s">
        <v>1129</v>
      </c>
      <c r="H48" s="195" t="s">
        <v>691</v>
      </c>
      <c r="I48" s="150"/>
      <c r="J48" s="151"/>
      <c r="K48" s="195" t="s">
        <v>692</v>
      </c>
      <c r="L48" s="178"/>
      <c r="M48" s="152" t="s">
        <v>214</v>
      </c>
      <c r="N48" s="147" t="s">
        <v>693</v>
      </c>
      <c r="O48" s="152" t="s">
        <v>694</v>
      </c>
      <c r="P48" s="177"/>
      <c r="Q48" s="150" t="s">
        <v>695</v>
      </c>
      <c r="R48" s="150" t="s">
        <v>696</v>
      </c>
      <c r="S48" s="194" t="s">
        <v>697</v>
      </c>
      <c r="T48" s="194" t="s">
        <v>1130</v>
      </c>
      <c r="U48" s="178" t="s">
        <v>699</v>
      </c>
      <c r="V48" s="178"/>
      <c r="AA48" s="202">
        <f>IF(OR(J48="Fail",ISBLANK(J48)),INDEX('Issue Code Table'!C:C,MATCH(N:N,'Issue Code Table'!A:A,0)),IF(M48="Critical",6,IF(M48="Significant",5,IF(M48="Moderate",3,2))))</f>
        <v>4</v>
      </c>
    </row>
    <row r="49" spans="1:27" ht="123.65" customHeight="1" x14ac:dyDescent="0.25">
      <c r="A49" s="196" t="s">
        <v>1131</v>
      </c>
      <c r="B49" s="196" t="s">
        <v>701</v>
      </c>
      <c r="C49" s="196" t="s">
        <v>702</v>
      </c>
      <c r="D49" s="195" t="s">
        <v>291</v>
      </c>
      <c r="E49" s="194" t="s">
        <v>703</v>
      </c>
      <c r="F49" s="194" t="s">
        <v>704</v>
      </c>
      <c r="G49" s="194" t="s">
        <v>1132</v>
      </c>
      <c r="H49" s="195" t="s">
        <v>706</v>
      </c>
      <c r="I49" s="150"/>
      <c r="J49" s="151"/>
      <c r="K49" s="195" t="s">
        <v>707</v>
      </c>
      <c r="L49" s="178" t="s">
        <v>708</v>
      </c>
      <c r="M49" s="152" t="s">
        <v>184</v>
      </c>
      <c r="N49" s="147" t="s">
        <v>709</v>
      </c>
      <c r="O49" s="152" t="s">
        <v>710</v>
      </c>
      <c r="P49" s="177"/>
      <c r="Q49" s="150" t="s">
        <v>695</v>
      </c>
      <c r="R49" s="150" t="s">
        <v>711</v>
      </c>
      <c r="S49" s="194" t="s">
        <v>697</v>
      </c>
      <c r="T49" s="194" t="s">
        <v>1133</v>
      </c>
      <c r="U49" s="178" t="s">
        <v>713</v>
      </c>
      <c r="V49" s="178" t="s">
        <v>714</v>
      </c>
      <c r="AA49" s="202" t="e">
        <f>IF(OR(J49="Fail",ISBLANK(J49)),INDEX('Issue Code Table'!C:C,MATCH(N:N,'Issue Code Table'!A:A,0)),IF(M49="Critical",6,IF(M49="Significant",5,IF(M49="Moderate",3,2))))</f>
        <v>#N/A</v>
      </c>
    </row>
    <row r="50" spans="1:27" ht="123.65" customHeight="1" x14ac:dyDescent="0.25">
      <c r="A50" s="196" t="s">
        <v>1134</v>
      </c>
      <c r="B50" s="211" t="s">
        <v>686</v>
      </c>
      <c r="C50" s="212" t="s">
        <v>687</v>
      </c>
      <c r="D50" s="195" t="s">
        <v>291</v>
      </c>
      <c r="E50" s="194" t="s">
        <v>1135</v>
      </c>
      <c r="F50" s="194" t="s">
        <v>717</v>
      </c>
      <c r="G50" s="194" t="s">
        <v>1136</v>
      </c>
      <c r="H50" s="195" t="s">
        <v>719</v>
      </c>
      <c r="I50" s="150"/>
      <c r="J50" s="151"/>
      <c r="K50" s="195" t="s">
        <v>720</v>
      </c>
      <c r="L50" s="178"/>
      <c r="M50" s="152" t="s">
        <v>214</v>
      </c>
      <c r="N50" s="147" t="s">
        <v>693</v>
      </c>
      <c r="O50" s="152" t="s">
        <v>694</v>
      </c>
      <c r="P50" s="177"/>
      <c r="Q50" s="150" t="s">
        <v>695</v>
      </c>
      <c r="R50" s="150" t="s">
        <v>721</v>
      </c>
      <c r="S50" s="194" t="s">
        <v>697</v>
      </c>
      <c r="T50" s="194" t="s">
        <v>1137</v>
      </c>
      <c r="U50" s="178" t="s">
        <v>723</v>
      </c>
      <c r="V50" s="178"/>
      <c r="AA50" s="202">
        <f>IF(OR(J50="Fail",ISBLANK(J50)),INDEX('Issue Code Table'!C:C,MATCH(N:N,'Issue Code Table'!A:A,0)),IF(M50="Critical",6,IF(M50="Significant",5,IF(M50="Moderate",3,2))))</f>
        <v>4</v>
      </c>
    </row>
    <row r="51" spans="1:27" ht="123.65" customHeight="1" x14ac:dyDescent="0.25">
      <c r="A51" s="196" t="s">
        <v>1138</v>
      </c>
      <c r="B51" s="211" t="s">
        <v>686</v>
      </c>
      <c r="C51" s="212" t="s">
        <v>687</v>
      </c>
      <c r="D51" s="195" t="s">
        <v>291</v>
      </c>
      <c r="E51" s="194" t="s">
        <v>1139</v>
      </c>
      <c r="F51" s="194" t="s">
        <v>726</v>
      </c>
      <c r="G51" s="194" t="s">
        <v>1140</v>
      </c>
      <c r="H51" s="195" t="s">
        <v>728</v>
      </c>
      <c r="I51" s="150"/>
      <c r="J51" s="151"/>
      <c r="K51" s="195" t="s">
        <v>729</v>
      </c>
      <c r="L51" s="178"/>
      <c r="M51" s="152" t="s">
        <v>214</v>
      </c>
      <c r="N51" s="147" t="s">
        <v>693</v>
      </c>
      <c r="O51" s="152" t="s">
        <v>694</v>
      </c>
      <c r="P51" s="177"/>
      <c r="Q51" s="150" t="s">
        <v>695</v>
      </c>
      <c r="R51" s="150" t="s">
        <v>730</v>
      </c>
      <c r="S51" s="194" t="s">
        <v>697</v>
      </c>
      <c r="T51" s="194" t="s">
        <v>1141</v>
      </c>
      <c r="U51" s="178" t="s">
        <v>1142</v>
      </c>
      <c r="V51" s="178"/>
      <c r="AA51" s="202">
        <f>IF(OR(J51="Fail",ISBLANK(J51)),INDEX('Issue Code Table'!C:C,MATCH(N:N,'Issue Code Table'!A:A,0)),IF(M51="Critical",6,IF(M51="Significant",5,IF(M51="Moderate",3,2))))</f>
        <v>4</v>
      </c>
    </row>
    <row r="52" spans="1:27" ht="123.65" customHeight="1" x14ac:dyDescent="0.25">
      <c r="A52" s="196" t="s">
        <v>1143</v>
      </c>
      <c r="B52" s="196" t="s">
        <v>733</v>
      </c>
      <c r="C52" s="196" t="s">
        <v>734</v>
      </c>
      <c r="D52" s="195" t="s">
        <v>291</v>
      </c>
      <c r="E52" s="194" t="s">
        <v>735</v>
      </c>
      <c r="F52" s="194" t="s">
        <v>736</v>
      </c>
      <c r="G52" s="194" t="s">
        <v>1144</v>
      </c>
      <c r="H52" s="195" t="s">
        <v>738</v>
      </c>
      <c r="I52" s="150"/>
      <c r="J52" s="151"/>
      <c r="K52" s="195" t="s">
        <v>739</v>
      </c>
      <c r="L52" s="178"/>
      <c r="M52" s="152" t="s">
        <v>214</v>
      </c>
      <c r="N52" s="147" t="s">
        <v>693</v>
      </c>
      <c r="O52" s="152" t="s">
        <v>694</v>
      </c>
      <c r="P52" s="177"/>
      <c r="Q52" s="150" t="s">
        <v>695</v>
      </c>
      <c r="R52" s="150" t="s">
        <v>740</v>
      </c>
      <c r="S52" s="194" t="s">
        <v>741</v>
      </c>
      <c r="T52" s="194" t="s">
        <v>1145</v>
      </c>
      <c r="U52" s="178" t="s">
        <v>1146</v>
      </c>
      <c r="V52" s="178"/>
      <c r="AA52" s="202">
        <f>IF(OR(J52="Fail",ISBLANK(J52)),INDEX('Issue Code Table'!C:C,MATCH(N:N,'Issue Code Table'!A:A,0)),IF(M52="Critical",6,IF(M52="Significant",5,IF(M52="Moderate",3,2))))</f>
        <v>4</v>
      </c>
    </row>
    <row r="53" spans="1:27" ht="123.65" customHeight="1" x14ac:dyDescent="0.25">
      <c r="A53" s="196" t="s">
        <v>1147</v>
      </c>
      <c r="B53" s="196" t="s">
        <v>733</v>
      </c>
      <c r="C53" s="196" t="s">
        <v>734</v>
      </c>
      <c r="D53" s="195" t="s">
        <v>291</v>
      </c>
      <c r="E53" s="194" t="s">
        <v>744</v>
      </c>
      <c r="F53" s="194" t="s">
        <v>745</v>
      </c>
      <c r="G53" s="194" t="s">
        <v>1148</v>
      </c>
      <c r="H53" s="195" t="s">
        <v>747</v>
      </c>
      <c r="I53" s="150"/>
      <c r="J53" s="151"/>
      <c r="K53" s="195" t="s">
        <v>748</v>
      </c>
      <c r="L53" s="178"/>
      <c r="M53" s="152" t="s">
        <v>214</v>
      </c>
      <c r="N53" s="147" t="s">
        <v>693</v>
      </c>
      <c r="O53" s="152" t="s">
        <v>694</v>
      </c>
      <c r="P53" s="177"/>
      <c r="Q53" s="150" t="s">
        <v>695</v>
      </c>
      <c r="R53" s="150" t="s">
        <v>749</v>
      </c>
      <c r="S53" s="194" t="s">
        <v>750</v>
      </c>
      <c r="T53" s="194" t="s">
        <v>1149</v>
      </c>
      <c r="U53" s="178" t="s">
        <v>752</v>
      </c>
      <c r="V53" s="178"/>
      <c r="Z53" s="203"/>
      <c r="AA53" s="202">
        <f>IF(OR(J53="Fail",ISBLANK(J53)),INDEX('Issue Code Table'!C:C,MATCH(N:N,'Issue Code Table'!A:A,0)),IF(M53="Critical",6,IF(M53="Significant",5,IF(M53="Moderate",3,2))))</f>
        <v>4</v>
      </c>
    </row>
    <row r="54" spans="1:27" ht="123.65" customHeight="1" x14ac:dyDescent="0.25">
      <c r="A54" s="196" t="s">
        <v>1150</v>
      </c>
      <c r="B54" s="196" t="s">
        <v>733</v>
      </c>
      <c r="C54" s="196" t="s">
        <v>734</v>
      </c>
      <c r="D54" s="195" t="s">
        <v>291</v>
      </c>
      <c r="E54" s="194" t="s">
        <v>1151</v>
      </c>
      <c r="F54" s="194" t="s">
        <v>1152</v>
      </c>
      <c r="G54" s="194" t="s">
        <v>1153</v>
      </c>
      <c r="H54" s="195" t="s">
        <v>1154</v>
      </c>
      <c r="I54" s="150"/>
      <c r="J54" s="151"/>
      <c r="K54" s="195" t="s">
        <v>1155</v>
      </c>
      <c r="L54" s="178"/>
      <c r="M54" s="152" t="s">
        <v>214</v>
      </c>
      <c r="N54" s="147" t="s">
        <v>693</v>
      </c>
      <c r="O54" s="152" t="s">
        <v>694</v>
      </c>
      <c r="P54" s="177"/>
      <c r="Q54" s="150" t="s">
        <v>695</v>
      </c>
      <c r="R54" s="150" t="s">
        <v>1156</v>
      </c>
      <c r="S54" s="194" t="s">
        <v>1157</v>
      </c>
      <c r="T54" s="194" t="s">
        <v>1158</v>
      </c>
      <c r="U54" s="178" t="s">
        <v>1159</v>
      </c>
      <c r="V54" s="178"/>
      <c r="Z54" s="203"/>
      <c r="AA54" s="202">
        <f>IF(OR(J54="Fail",ISBLANK(J54)),INDEX('Issue Code Table'!C:C,MATCH(N:N,'Issue Code Table'!A:A,0)),IF(M54="Critical",6,IF(M54="Significant",5,IF(M54="Moderate",3,2))))</f>
        <v>4</v>
      </c>
    </row>
    <row r="55" spans="1:27" ht="123.65" customHeight="1" x14ac:dyDescent="0.25">
      <c r="A55" s="196" t="s">
        <v>1160</v>
      </c>
      <c r="B55" s="196" t="s">
        <v>262</v>
      </c>
      <c r="C55" s="196" t="s">
        <v>263</v>
      </c>
      <c r="D55" s="195" t="s">
        <v>163</v>
      </c>
      <c r="E55" s="204" t="s">
        <v>754</v>
      </c>
      <c r="F55" s="194" t="s">
        <v>755</v>
      </c>
      <c r="G55" s="194" t="s">
        <v>1161</v>
      </c>
      <c r="H55" s="195" t="s">
        <v>757</v>
      </c>
      <c r="I55" s="150"/>
      <c r="J55" s="151"/>
      <c r="K55" s="195" t="s">
        <v>758</v>
      </c>
      <c r="L55" s="178"/>
      <c r="M55" s="152" t="s">
        <v>184</v>
      </c>
      <c r="N55" s="147" t="s">
        <v>269</v>
      </c>
      <c r="O55" s="152" t="s">
        <v>270</v>
      </c>
      <c r="P55" s="177"/>
      <c r="Q55" s="150" t="s">
        <v>759</v>
      </c>
      <c r="R55" s="150" t="s">
        <v>760</v>
      </c>
      <c r="S55" s="194" t="s">
        <v>761</v>
      </c>
      <c r="T55" s="194" t="s">
        <v>1162</v>
      </c>
      <c r="U55" s="178" t="s">
        <v>763</v>
      </c>
      <c r="V55" s="178" t="s">
        <v>764</v>
      </c>
      <c r="Z55" s="203"/>
      <c r="AA55" s="202">
        <f>IF(OR(J55="Fail",ISBLANK(J55)),INDEX('Issue Code Table'!C:C,MATCH(N:N,'Issue Code Table'!A:A,0)),IF(M55="Critical",6,IF(M55="Significant",5,IF(M55="Moderate",3,2))))</f>
        <v>5</v>
      </c>
    </row>
    <row r="56" spans="1:27" ht="123.65" customHeight="1" x14ac:dyDescent="0.25">
      <c r="A56" s="196" t="s">
        <v>1163</v>
      </c>
      <c r="B56" s="196" t="s">
        <v>432</v>
      </c>
      <c r="C56" s="196" t="s">
        <v>433</v>
      </c>
      <c r="D56" s="195" t="s">
        <v>163</v>
      </c>
      <c r="E56" s="204" t="s">
        <v>766</v>
      </c>
      <c r="F56" s="194" t="s">
        <v>767</v>
      </c>
      <c r="G56" s="194" t="s">
        <v>1164</v>
      </c>
      <c r="H56" s="195" t="s">
        <v>769</v>
      </c>
      <c r="I56" s="150"/>
      <c r="J56" s="151"/>
      <c r="K56" s="195" t="s">
        <v>770</v>
      </c>
      <c r="L56" s="178"/>
      <c r="M56" s="152" t="s">
        <v>184</v>
      </c>
      <c r="N56" s="147" t="s">
        <v>424</v>
      </c>
      <c r="O56" s="152" t="s">
        <v>425</v>
      </c>
      <c r="P56" s="177"/>
      <c r="Q56" s="150" t="s">
        <v>759</v>
      </c>
      <c r="R56" s="150" t="s">
        <v>771</v>
      </c>
      <c r="S56" s="194" t="s">
        <v>772</v>
      </c>
      <c r="T56" s="194" t="s">
        <v>1165</v>
      </c>
      <c r="U56" s="178" t="s">
        <v>774</v>
      </c>
      <c r="V56" s="178" t="s">
        <v>775</v>
      </c>
      <c r="Z56" s="203"/>
      <c r="AA56" s="202">
        <f>IF(OR(J56="Fail",ISBLANK(J56)),INDEX('Issue Code Table'!C:C,MATCH(N:N,'Issue Code Table'!A:A,0)),IF(M56="Critical",6,IF(M56="Significant",5,IF(M56="Moderate",3,2))))</f>
        <v>5</v>
      </c>
    </row>
    <row r="57" spans="1:27" ht="123.65" customHeight="1" x14ac:dyDescent="0.25">
      <c r="A57" s="196" t="s">
        <v>1166</v>
      </c>
      <c r="B57" s="196" t="s">
        <v>316</v>
      </c>
      <c r="C57" s="196" t="s">
        <v>317</v>
      </c>
      <c r="D57" s="195" t="s">
        <v>163</v>
      </c>
      <c r="E57" s="194" t="s">
        <v>777</v>
      </c>
      <c r="F57" s="194" t="s">
        <v>778</v>
      </c>
      <c r="G57" s="194" t="s">
        <v>1167</v>
      </c>
      <c r="H57" s="195" t="s">
        <v>691</v>
      </c>
      <c r="I57" s="150"/>
      <c r="J57" s="151"/>
      <c r="K57" s="195" t="s">
        <v>692</v>
      </c>
      <c r="L57" s="178"/>
      <c r="M57" s="152" t="s">
        <v>184</v>
      </c>
      <c r="N57" s="147" t="s">
        <v>780</v>
      </c>
      <c r="O57" s="152" t="s">
        <v>781</v>
      </c>
      <c r="P57" s="177"/>
      <c r="Q57" s="150" t="s">
        <v>759</v>
      </c>
      <c r="R57" s="150" t="s">
        <v>782</v>
      </c>
      <c r="S57" s="194" t="s">
        <v>783</v>
      </c>
      <c r="T57" s="194" t="s">
        <v>1168</v>
      </c>
      <c r="U57" s="178" t="s">
        <v>785</v>
      </c>
      <c r="V57" s="178" t="s">
        <v>786</v>
      </c>
      <c r="Z57" s="203"/>
      <c r="AA57" s="202">
        <f>IF(OR(J57="Fail",ISBLANK(J57)),INDEX('Issue Code Table'!C:C,MATCH(N:N,'Issue Code Table'!A:A,0)),IF(M57="Critical",6,IF(M57="Significant",5,IF(M57="Moderate",3,2))))</f>
        <v>6</v>
      </c>
    </row>
    <row r="58" spans="1:27" ht="123.65" customHeight="1" x14ac:dyDescent="0.25">
      <c r="A58" s="196" t="s">
        <v>1169</v>
      </c>
      <c r="B58" s="196" t="s">
        <v>701</v>
      </c>
      <c r="C58" s="196" t="s">
        <v>702</v>
      </c>
      <c r="D58" s="195" t="s">
        <v>163</v>
      </c>
      <c r="E58" s="194" t="s">
        <v>788</v>
      </c>
      <c r="F58" s="194" t="s">
        <v>789</v>
      </c>
      <c r="G58" s="194" t="s">
        <v>1170</v>
      </c>
      <c r="H58" s="195" t="s">
        <v>706</v>
      </c>
      <c r="I58" s="150"/>
      <c r="J58" s="151"/>
      <c r="K58" s="195" t="s">
        <v>707</v>
      </c>
      <c r="L58" s="178" t="s">
        <v>708</v>
      </c>
      <c r="M58" s="152" t="s">
        <v>184</v>
      </c>
      <c r="N58" s="147" t="s">
        <v>709</v>
      </c>
      <c r="O58" s="152" t="s">
        <v>710</v>
      </c>
      <c r="P58" s="177"/>
      <c r="Q58" s="150" t="s">
        <v>759</v>
      </c>
      <c r="R58" s="150" t="s">
        <v>791</v>
      </c>
      <c r="S58" s="194" t="s">
        <v>792</v>
      </c>
      <c r="T58" s="194" t="s">
        <v>1171</v>
      </c>
      <c r="U58" s="178" t="s">
        <v>794</v>
      </c>
      <c r="V58" s="178" t="s">
        <v>795</v>
      </c>
      <c r="Z58" s="203"/>
      <c r="AA58" s="202" t="e">
        <f>IF(OR(J58="Fail",ISBLANK(J58)),INDEX('Issue Code Table'!C:C,MATCH(N:N,'Issue Code Table'!A:A,0)),IF(M58="Critical",6,IF(M58="Significant",5,IF(M58="Moderate",3,2))))</f>
        <v>#N/A</v>
      </c>
    </row>
    <row r="59" spans="1:27" ht="123.65" customHeight="1" x14ac:dyDescent="0.25">
      <c r="A59" s="196" t="s">
        <v>1172</v>
      </c>
      <c r="B59" s="196" t="s">
        <v>797</v>
      </c>
      <c r="C59" s="196" t="s">
        <v>798</v>
      </c>
      <c r="D59" s="195" t="s">
        <v>163</v>
      </c>
      <c r="E59" s="194" t="s">
        <v>799</v>
      </c>
      <c r="F59" s="194" t="s">
        <v>800</v>
      </c>
      <c r="G59" s="194" t="s">
        <v>1173</v>
      </c>
      <c r="H59" s="195" t="s">
        <v>719</v>
      </c>
      <c r="I59" s="150"/>
      <c r="J59" s="151"/>
      <c r="K59" s="195" t="s">
        <v>720</v>
      </c>
      <c r="L59" s="178"/>
      <c r="M59" s="152" t="s">
        <v>184</v>
      </c>
      <c r="N59" s="147" t="s">
        <v>802</v>
      </c>
      <c r="O59" s="152" t="s">
        <v>803</v>
      </c>
      <c r="P59" s="177"/>
      <c r="Q59" s="150" t="s">
        <v>804</v>
      </c>
      <c r="R59" s="150" t="s">
        <v>805</v>
      </c>
      <c r="S59" s="194" t="s">
        <v>1174</v>
      </c>
      <c r="T59" s="194" t="s">
        <v>1175</v>
      </c>
      <c r="U59" s="178" t="s">
        <v>808</v>
      </c>
      <c r="V59" s="178" t="s">
        <v>809</v>
      </c>
      <c r="Z59" s="203"/>
      <c r="AA59" s="202">
        <f>IF(OR(J59="Fail",ISBLANK(J59)),INDEX('Issue Code Table'!C:C,MATCH(N:N,'Issue Code Table'!A:A,0)),IF(M59="Critical",6,IF(M59="Significant",5,IF(M59="Moderate",3,2))))</f>
        <v>5</v>
      </c>
    </row>
    <row r="60" spans="1:27" ht="123.65" customHeight="1" x14ac:dyDescent="0.25">
      <c r="A60" s="196" t="s">
        <v>1176</v>
      </c>
      <c r="B60" s="196" t="s">
        <v>797</v>
      </c>
      <c r="C60" s="196" t="s">
        <v>798</v>
      </c>
      <c r="D60" s="195" t="s">
        <v>291</v>
      </c>
      <c r="E60" s="194" t="s">
        <v>811</v>
      </c>
      <c r="F60" s="194" t="s">
        <v>812</v>
      </c>
      <c r="G60" s="194" t="s">
        <v>1177</v>
      </c>
      <c r="H60" s="195" t="s">
        <v>814</v>
      </c>
      <c r="I60" s="150"/>
      <c r="J60" s="151"/>
      <c r="K60" s="195" t="s">
        <v>815</v>
      </c>
      <c r="L60" s="178"/>
      <c r="M60" s="152" t="s">
        <v>184</v>
      </c>
      <c r="N60" s="147" t="s">
        <v>802</v>
      </c>
      <c r="O60" s="152" t="s">
        <v>803</v>
      </c>
      <c r="P60" s="177"/>
      <c r="Q60" s="150" t="s">
        <v>804</v>
      </c>
      <c r="R60" s="150" t="s">
        <v>816</v>
      </c>
      <c r="S60" s="194" t="s">
        <v>817</v>
      </c>
      <c r="T60" s="194" t="s">
        <v>1178</v>
      </c>
      <c r="U60" s="178" t="s">
        <v>819</v>
      </c>
      <c r="V60" s="178" t="s">
        <v>820</v>
      </c>
      <c r="Z60" s="203"/>
      <c r="AA60" s="202">
        <f>IF(OR(J60="Fail",ISBLANK(J60)),INDEX('Issue Code Table'!C:C,MATCH(N:N,'Issue Code Table'!A:A,0)),IF(M60="Critical",6,IF(M60="Significant",5,IF(M60="Moderate",3,2))))</f>
        <v>5</v>
      </c>
    </row>
    <row r="61" spans="1:27" ht="123.65" customHeight="1" x14ac:dyDescent="0.25">
      <c r="A61" s="196" t="s">
        <v>1179</v>
      </c>
      <c r="B61" s="196" t="s">
        <v>797</v>
      </c>
      <c r="C61" s="196" t="s">
        <v>798</v>
      </c>
      <c r="D61" s="195" t="s">
        <v>291</v>
      </c>
      <c r="E61" s="194" t="s">
        <v>822</v>
      </c>
      <c r="F61" s="194" t="s">
        <v>823</v>
      </c>
      <c r="G61" s="194" t="s">
        <v>1180</v>
      </c>
      <c r="H61" s="195" t="s">
        <v>825</v>
      </c>
      <c r="I61" s="150"/>
      <c r="J61" s="151"/>
      <c r="K61" s="195" t="s">
        <v>826</v>
      </c>
      <c r="L61" s="178"/>
      <c r="M61" s="152" t="s">
        <v>184</v>
      </c>
      <c r="N61" s="147" t="s">
        <v>802</v>
      </c>
      <c r="O61" s="152" t="s">
        <v>803</v>
      </c>
      <c r="P61" s="177"/>
      <c r="Q61" s="150" t="s">
        <v>804</v>
      </c>
      <c r="R61" s="150" t="s">
        <v>827</v>
      </c>
      <c r="S61" s="194" t="s">
        <v>817</v>
      </c>
      <c r="T61" s="194" t="s">
        <v>1181</v>
      </c>
      <c r="U61" s="178" t="s">
        <v>829</v>
      </c>
      <c r="V61" s="178" t="s">
        <v>830</v>
      </c>
      <c r="Z61" s="203"/>
      <c r="AA61" s="202">
        <f>IF(OR(J61="Fail",ISBLANK(J61)),INDEX('Issue Code Table'!C:C,MATCH(N:N,'Issue Code Table'!A:A,0)),IF(M61="Critical",6,IF(M61="Significant",5,IF(M61="Moderate",3,2))))</f>
        <v>5</v>
      </c>
    </row>
    <row r="62" spans="1:27" ht="123.65" customHeight="1" x14ac:dyDescent="0.25">
      <c r="A62" s="196" t="s">
        <v>1182</v>
      </c>
      <c r="B62" s="196" t="s">
        <v>797</v>
      </c>
      <c r="C62" s="196" t="s">
        <v>798</v>
      </c>
      <c r="D62" s="195" t="s">
        <v>291</v>
      </c>
      <c r="E62" s="194" t="s">
        <v>832</v>
      </c>
      <c r="F62" s="194" t="s">
        <v>833</v>
      </c>
      <c r="G62" s="194" t="s">
        <v>1183</v>
      </c>
      <c r="H62" s="195" t="s">
        <v>835</v>
      </c>
      <c r="I62" s="150"/>
      <c r="J62" s="151"/>
      <c r="K62" s="195" t="s">
        <v>836</v>
      </c>
      <c r="L62" s="178"/>
      <c r="M62" s="152" t="s">
        <v>184</v>
      </c>
      <c r="N62" s="147" t="s">
        <v>802</v>
      </c>
      <c r="O62" s="152" t="s">
        <v>803</v>
      </c>
      <c r="P62" s="177"/>
      <c r="Q62" s="150" t="s">
        <v>804</v>
      </c>
      <c r="R62" s="150" t="s">
        <v>837</v>
      </c>
      <c r="S62" s="194" t="s">
        <v>817</v>
      </c>
      <c r="T62" s="194" t="s">
        <v>1184</v>
      </c>
      <c r="U62" s="178" t="s">
        <v>839</v>
      </c>
      <c r="V62" s="178" t="s">
        <v>840</v>
      </c>
      <c r="Z62" s="203"/>
      <c r="AA62" s="202">
        <f>IF(OR(J62="Fail",ISBLANK(J62)),INDEX('Issue Code Table'!C:C,MATCH(N:N,'Issue Code Table'!A:A,0)),IF(M62="Critical",6,IF(M62="Significant",5,IF(M62="Moderate",3,2))))</f>
        <v>5</v>
      </c>
    </row>
    <row r="63" spans="1:27" ht="123.65" customHeight="1" x14ac:dyDescent="0.25">
      <c r="A63" s="196" t="s">
        <v>1185</v>
      </c>
      <c r="B63" s="196" t="s">
        <v>262</v>
      </c>
      <c r="C63" s="196" t="s">
        <v>263</v>
      </c>
      <c r="D63" s="195" t="s">
        <v>291</v>
      </c>
      <c r="E63" s="194" t="s">
        <v>842</v>
      </c>
      <c r="F63" s="194" t="s">
        <v>1186</v>
      </c>
      <c r="G63" s="194" t="s">
        <v>1187</v>
      </c>
      <c r="H63" s="195" t="s">
        <v>728</v>
      </c>
      <c r="I63" s="150"/>
      <c r="J63" s="151"/>
      <c r="K63" s="195" t="s">
        <v>729</v>
      </c>
      <c r="L63" s="178"/>
      <c r="M63" s="152" t="s">
        <v>214</v>
      </c>
      <c r="N63" s="147" t="s">
        <v>693</v>
      </c>
      <c r="O63" s="152" t="s">
        <v>694</v>
      </c>
      <c r="P63" s="177"/>
      <c r="Q63" s="150" t="s">
        <v>804</v>
      </c>
      <c r="R63" s="150" t="s">
        <v>845</v>
      </c>
      <c r="S63" s="194" t="s">
        <v>846</v>
      </c>
      <c r="T63" s="194" t="s">
        <v>1188</v>
      </c>
      <c r="U63" s="178" t="s">
        <v>848</v>
      </c>
      <c r="V63" s="178"/>
      <c r="Z63" s="203"/>
      <c r="AA63" s="202">
        <f>IF(OR(J63="Fail",ISBLANK(J63)),INDEX('Issue Code Table'!C:C,MATCH(N:N,'Issue Code Table'!A:A,0)),IF(M63="Critical",6,IF(M63="Significant",5,IF(M63="Moderate",3,2))))</f>
        <v>4</v>
      </c>
    </row>
    <row r="64" spans="1:27" ht="123.65" customHeight="1" x14ac:dyDescent="0.25">
      <c r="A64" s="196" t="s">
        <v>1189</v>
      </c>
      <c r="B64" s="196" t="s">
        <v>262</v>
      </c>
      <c r="C64" s="196" t="s">
        <v>263</v>
      </c>
      <c r="D64" s="195" t="s">
        <v>291</v>
      </c>
      <c r="E64" s="194" t="s">
        <v>850</v>
      </c>
      <c r="F64" s="194" t="s">
        <v>1190</v>
      </c>
      <c r="G64" s="194" t="s">
        <v>1191</v>
      </c>
      <c r="H64" s="195" t="s">
        <v>853</v>
      </c>
      <c r="I64" s="150"/>
      <c r="J64" s="151"/>
      <c r="K64" s="195" t="s">
        <v>854</v>
      </c>
      <c r="L64" s="178"/>
      <c r="M64" s="152" t="s">
        <v>214</v>
      </c>
      <c r="N64" s="147" t="s">
        <v>693</v>
      </c>
      <c r="O64" s="152" t="s">
        <v>694</v>
      </c>
      <c r="P64" s="177"/>
      <c r="Q64" s="150" t="s">
        <v>804</v>
      </c>
      <c r="R64" s="150" t="s">
        <v>855</v>
      </c>
      <c r="S64" s="194" t="s">
        <v>856</v>
      </c>
      <c r="T64" s="194" t="s">
        <v>1192</v>
      </c>
      <c r="U64" s="178" t="s">
        <v>858</v>
      </c>
      <c r="V64" s="178"/>
      <c r="Z64" s="203"/>
      <c r="AA64" s="202">
        <f>IF(OR(J64="Fail",ISBLANK(J64)),INDEX('Issue Code Table'!C:C,MATCH(N:N,'Issue Code Table'!A:A,0)),IF(M64="Critical",6,IF(M64="Significant",5,IF(M64="Moderate",3,2))))</f>
        <v>4</v>
      </c>
    </row>
    <row r="65" spans="1:27" ht="123.65" customHeight="1" x14ac:dyDescent="0.25">
      <c r="A65" s="196" t="s">
        <v>1193</v>
      </c>
      <c r="B65" s="196" t="s">
        <v>262</v>
      </c>
      <c r="C65" s="196" t="s">
        <v>263</v>
      </c>
      <c r="D65" s="195" t="s">
        <v>291</v>
      </c>
      <c r="E65" s="194" t="s">
        <v>860</v>
      </c>
      <c r="F65" s="194" t="s">
        <v>1194</v>
      </c>
      <c r="G65" s="194" t="s">
        <v>1195</v>
      </c>
      <c r="H65" s="195" t="s">
        <v>863</v>
      </c>
      <c r="I65" s="150"/>
      <c r="J65" s="151"/>
      <c r="K65" s="195" t="s">
        <v>864</v>
      </c>
      <c r="L65" s="178"/>
      <c r="M65" s="152" t="s">
        <v>214</v>
      </c>
      <c r="N65" s="147" t="s">
        <v>693</v>
      </c>
      <c r="O65" s="152" t="s">
        <v>694</v>
      </c>
      <c r="P65" s="177"/>
      <c r="Q65" s="150" t="s">
        <v>804</v>
      </c>
      <c r="R65" s="150" t="s">
        <v>865</v>
      </c>
      <c r="S65" s="194" t="s">
        <v>866</v>
      </c>
      <c r="T65" s="194" t="s">
        <v>1196</v>
      </c>
      <c r="U65" s="178" t="s">
        <v>868</v>
      </c>
      <c r="V65" s="178"/>
      <c r="Z65" s="203"/>
      <c r="AA65" s="202">
        <f>IF(OR(J65="Fail",ISBLANK(J65)),INDEX('Issue Code Table'!C:C,MATCH(N:N,'Issue Code Table'!A:A,0)),IF(M65="Critical",6,IF(M65="Significant",5,IF(M65="Moderate",3,2))))</f>
        <v>4</v>
      </c>
    </row>
    <row r="66" spans="1:27" ht="123.65" customHeight="1" x14ac:dyDescent="0.25">
      <c r="A66" s="196" t="s">
        <v>1197</v>
      </c>
      <c r="B66" s="196" t="s">
        <v>262</v>
      </c>
      <c r="C66" s="196" t="s">
        <v>263</v>
      </c>
      <c r="D66" s="195" t="s">
        <v>291</v>
      </c>
      <c r="E66" s="194" t="s">
        <v>870</v>
      </c>
      <c r="F66" s="194" t="s">
        <v>1198</v>
      </c>
      <c r="G66" s="194" t="s">
        <v>1199</v>
      </c>
      <c r="H66" s="195" t="s">
        <v>873</v>
      </c>
      <c r="I66" s="150"/>
      <c r="J66" s="151"/>
      <c r="K66" s="195" t="s">
        <v>874</v>
      </c>
      <c r="L66" s="178"/>
      <c r="M66" s="152" t="s">
        <v>214</v>
      </c>
      <c r="N66" s="147" t="s">
        <v>693</v>
      </c>
      <c r="O66" s="152" t="s">
        <v>694</v>
      </c>
      <c r="P66" s="177"/>
      <c r="Q66" s="150" t="s">
        <v>804</v>
      </c>
      <c r="R66" s="150" t="s">
        <v>875</v>
      </c>
      <c r="S66" s="194" t="s">
        <v>876</v>
      </c>
      <c r="T66" s="194" t="s">
        <v>1200</v>
      </c>
      <c r="U66" s="178" t="s">
        <v>878</v>
      </c>
      <c r="V66" s="178"/>
      <c r="Z66" s="203"/>
      <c r="AA66" s="202">
        <f>IF(OR(J66="Fail",ISBLANK(J66)),INDEX('Issue Code Table'!C:C,MATCH(N:N,'Issue Code Table'!A:A,0)),IF(M66="Critical",6,IF(M66="Significant",5,IF(M66="Moderate",3,2))))</f>
        <v>4</v>
      </c>
    </row>
    <row r="67" spans="1:27" ht="123.65" customHeight="1" x14ac:dyDescent="0.25">
      <c r="A67" s="196" t="s">
        <v>1201</v>
      </c>
      <c r="B67" s="196" t="s">
        <v>262</v>
      </c>
      <c r="C67" s="196" t="s">
        <v>263</v>
      </c>
      <c r="D67" s="195" t="s">
        <v>291</v>
      </c>
      <c r="E67" s="194" t="s">
        <v>880</v>
      </c>
      <c r="F67" s="194" t="s">
        <v>881</v>
      </c>
      <c r="G67" s="194" t="s">
        <v>1202</v>
      </c>
      <c r="H67" s="195" t="s">
        <v>883</v>
      </c>
      <c r="I67" s="150"/>
      <c r="J67" s="151"/>
      <c r="K67" s="195" t="s">
        <v>884</v>
      </c>
      <c r="L67" s="178"/>
      <c r="M67" s="152" t="s">
        <v>184</v>
      </c>
      <c r="N67" s="147" t="s">
        <v>269</v>
      </c>
      <c r="O67" s="152" t="s">
        <v>270</v>
      </c>
      <c r="P67" s="177"/>
      <c r="Q67" s="150" t="s">
        <v>804</v>
      </c>
      <c r="R67" s="150" t="s">
        <v>885</v>
      </c>
      <c r="S67" s="194" t="s">
        <v>886</v>
      </c>
      <c r="T67" s="194" t="s">
        <v>1203</v>
      </c>
      <c r="U67" s="178" t="s">
        <v>888</v>
      </c>
      <c r="V67" s="178" t="s">
        <v>1204</v>
      </c>
      <c r="Z67" s="203"/>
      <c r="AA67" s="202">
        <f>IF(OR(J67="Fail",ISBLANK(J67)),INDEX('Issue Code Table'!C:C,MATCH(N:N,'Issue Code Table'!A:A,0)),IF(M67="Critical",6,IF(M67="Significant",5,IF(M67="Moderate",3,2))))</f>
        <v>5</v>
      </c>
    </row>
    <row r="68" spans="1:27" ht="123.65" customHeight="1" x14ac:dyDescent="0.25">
      <c r="A68" s="196" t="s">
        <v>1205</v>
      </c>
      <c r="B68" s="211" t="s">
        <v>686</v>
      </c>
      <c r="C68" s="212" t="s">
        <v>687</v>
      </c>
      <c r="D68" s="195" t="s">
        <v>291</v>
      </c>
      <c r="E68" s="194" t="s">
        <v>891</v>
      </c>
      <c r="F68" s="194" t="s">
        <v>892</v>
      </c>
      <c r="G68" s="194" t="s">
        <v>1206</v>
      </c>
      <c r="H68" s="195" t="s">
        <v>894</v>
      </c>
      <c r="I68" s="150"/>
      <c r="J68" s="151"/>
      <c r="K68" s="195" t="s">
        <v>895</v>
      </c>
      <c r="L68" s="178"/>
      <c r="M68" s="152" t="s">
        <v>214</v>
      </c>
      <c r="N68" s="147" t="s">
        <v>693</v>
      </c>
      <c r="O68" s="152" t="s">
        <v>694</v>
      </c>
      <c r="P68" s="177"/>
      <c r="Q68" s="150" t="s">
        <v>896</v>
      </c>
      <c r="R68" s="150" t="s">
        <v>897</v>
      </c>
      <c r="S68" s="194" t="s">
        <v>898</v>
      </c>
      <c r="T68" s="194" t="s">
        <v>1207</v>
      </c>
      <c r="U68" s="178" t="s">
        <v>900</v>
      </c>
      <c r="V68" s="178"/>
      <c r="Z68" s="203"/>
      <c r="AA68" s="202">
        <f>IF(OR(J68="Fail",ISBLANK(J68)),INDEX('Issue Code Table'!C:C,MATCH(N:N,'Issue Code Table'!A:A,0)),IF(M68="Critical",6,IF(M68="Significant",5,IF(M68="Moderate",3,2))))</f>
        <v>4</v>
      </c>
    </row>
    <row r="69" spans="1:27" ht="123.65" customHeight="1" x14ac:dyDescent="0.25">
      <c r="A69" s="196" t="s">
        <v>1208</v>
      </c>
      <c r="B69" s="211" t="s">
        <v>686</v>
      </c>
      <c r="C69" s="212" t="s">
        <v>687</v>
      </c>
      <c r="D69" s="195" t="s">
        <v>291</v>
      </c>
      <c r="E69" s="194" t="s">
        <v>902</v>
      </c>
      <c r="F69" s="194" t="s">
        <v>903</v>
      </c>
      <c r="G69" s="194" t="s">
        <v>1209</v>
      </c>
      <c r="H69" s="195" t="s">
        <v>905</v>
      </c>
      <c r="I69" s="150"/>
      <c r="J69" s="151"/>
      <c r="K69" s="195" t="s">
        <v>906</v>
      </c>
      <c r="L69" s="178"/>
      <c r="M69" s="152" t="s">
        <v>214</v>
      </c>
      <c r="N69" s="147" t="s">
        <v>693</v>
      </c>
      <c r="O69" s="152" t="s">
        <v>694</v>
      </c>
      <c r="P69" s="177"/>
      <c r="Q69" s="150" t="s">
        <v>896</v>
      </c>
      <c r="R69" s="150" t="s">
        <v>907</v>
      </c>
      <c r="S69" s="194" t="s">
        <v>908</v>
      </c>
      <c r="T69" s="194" t="s">
        <v>1210</v>
      </c>
      <c r="U69" s="178" t="s">
        <v>910</v>
      </c>
      <c r="V69" s="178"/>
      <c r="Z69" s="203"/>
      <c r="AA69" s="202">
        <f>IF(OR(J69="Fail",ISBLANK(J69)),INDEX('Issue Code Table'!C:C,MATCH(N:N,'Issue Code Table'!A:A,0)),IF(M69="Critical",6,IF(M69="Significant",5,IF(M69="Moderate",3,2))))</f>
        <v>4</v>
      </c>
    </row>
    <row r="70" spans="1:27" ht="123.65" customHeight="1" x14ac:dyDescent="0.25">
      <c r="A70" s="196" t="s">
        <v>1211</v>
      </c>
      <c r="B70" s="196" t="s">
        <v>912</v>
      </c>
      <c r="C70" s="196" t="s">
        <v>913</v>
      </c>
      <c r="D70" s="195" t="s">
        <v>291</v>
      </c>
      <c r="E70" s="194" t="s">
        <v>1212</v>
      </c>
      <c r="F70" s="194" t="s">
        <v>915</v>
      </c>
      <c r="G70" s="194" t="s">
        <v>1213</v>
      </c>
      <c r="H70" s="195" t="s">
        <v>917</v>
      </c>
      <c r="I70" s="150"/>
      <c r="J70" s="151"/>
      <c r="K70" s="195" t="s">
        <v>918</v>
      </c>
      <c r="L70" s="178"/>
      <c r="M70" s="152" t="s">
        <v>678</v>
      </c>
      <c r="N70" s="147" t="s">
        <v>679</v>
      </c>
      <c r="O70" s="152" t="s">
        <v>680</v>
      </c>
      <c r="P70" s="177"/>
      <c r="Q70" s="150" t="s">
        <v>919</v>
      </c>
      <c r="R70" s="150" t="s">
        <v>920</v>
      </c>
      <c r="S70" s="194" t="s">
        <v>921</v>
      </c>
      <c r="T70" s="194" t="s">
        <v>1214</v>
      </c>
      <c r="U70" s="178" t="s">
        <v>923</v>
      </c>
      <c r="V70" s="178"/>
      <c r="Z70" s="203"/>
      <c r="AA70" s="202">
        <f>IF(OR(J70="Fail",ISBLANK(J70)),INDEX('Issue Code Table'!C:C,MATCH(N:N,'Issue Code Table'!A:A,0)),IF(M70="Critical",6,IF(M70="Significant",5,IF(M70="Moderate",3,2))))</f>
        <v>2</v>
      </c>
    </row>
    <row r="71" spans="1:27" ht="123.65" customHeight="1" x14ac:dyDescent="0.25">
      <c r="A71" s="196" t="s">
        <v>1215</v>
      </c>
      <c r="B71" s="196" t="s">
        <v>912</v>
      </c>
      <c r="C71" s="196" t="s">
        <v>913</v>
      </c>
      <c r="D71" s="195" t="s">
        <v>291</v>
      </c>
      <c r="E71" s="194" t="s">
        <v>925</v>
      </c>
      <c r="F71" s="194" t="s">
        <v>926</v>
      </c>
      <c r="G71" s="194" t="s">
        <v>1216</v>
      </c>
      <c r="H71" s="195" t="s">
        <v>1217</v>
      </c>
      <c r="I71" s="150"/>
      <c r="J71" s="151"/>
      <c r="K71" s="195" t="s">
        <v>929</v>
      </c>
      <c r="L71" s="178"/>
      <c r="M71" s="152" t="s">
        <v>678</v>
      </c>
      <c r="N71" s="147" t="s">
        <v>679</v>
      </c>
      <c r="O71" s="152" t="s">
        <v>680</v>
      </c>
      <c r="P71" s="177"/>
      <c r="Q71" s="150" t="s">
        <v>919</v>
      </c>
      <c r="R71" s="150" t="s">
        <v>930</v>
      </c>
      <c r="S71" s="194" t="s">
        <v>931</v>
      </c>
      <c r="T71" s="194" t="s">
        <v>1218</v>
      </c>
      <c r="U71" s="178" t="s">
        <v>933</v>
      </c>
      <c r="V71" s="178"/>
      <c r="Z71" s="203"/>
      <c r="AA71" s="202">
        <f>IF(OR(J71="Fail",ISBLANK(J71)),INDEX('Issue Code Table'!C:C,MATCH(N:N,'Issue Code Table'!A:A,0)),IF(M71="Critical",6,IF(M71="Significant",5,IF(M71="Moderate",3,2))))</f>
        <v>2</v>
      </c>
    </row>
    <row r="72" spans="1:27" ht="1" customHeight="1" x14ac:dyDescent="0.25"/>
    <row r="73" spans="1:27" ht="12.75" customHeight="1" x14ac:dyDescent="0.25">
      <c r="A73" s="148"/>
      <c r="B73" s="148"/>
      <c r="C73" s="148"/>
      <c r="D73" s="148"/>
      <c r="E73" s="148"/>
      <c r="F73" s="148"/>
      <c r="G73" s="148"/>
      <c r="H73" s="148"/>
      <c r="I73" s="148"/>
      <c r="J73" s="148"/>
      <c r="K73" s="148"/>
      <c r="L73" s="148"/>
      <c r="M73" s="148"/>
      <c r="N73" s="148"/>
      <c r="O73" s="148"/>
      <c r="P73" s="148"/>
      <c r="Q73" s="148"/>
      <c r="R73" s="148"/>
      <c r="S73" s="148"/>
      <c r="T73" s="148"/>
      <c r="U73" s="148"/>
      <c r="V73" s="148"/>
    </row>
    <row r="77" spans="1:27" ht="12.75" hidden="1" customHeight="1" x14ac:dyDescent="0.25"/>
    <row r="78" spans="1:27" ht="12.75" hidden="1" customHeight="1" x14ac:dyDescent="0.25"/>
    <row r="79" spans="1:27" ht="12.75" hidden="1" customHeight="1" x14ac:dyDescent="0.25">
      <c r="I79" t="s">
        <v>934</v>
      </c>
    </row>
    <row r="80" spans="1:27" ht="12.75" hidden="1" customHeight="1" x14ac:dyDescent="0.25">
      <c r="I80" t="s">
        <v>58</v>
      </c>
    </row>
    <row r="81" spans="9:20" ht="12.75" hidden="1" customHeight="1" x14ac:dyDescent="0.25">
      <c r="I81" t="s">
        <v>59</v>
      </c>
    </row>
    <row r="82" spans="9:20" ht="12.75" hidden="1" customHeight="1" x14ac:dyDescent="0.25">
      <c r="I82" t="s">
        <v>47</v>
      </c>
    </row>
    <row r="83" spans="9:20" ht="12.75" hidden="1" customHeight="1" x14ac:dyDescent="0.25">
      <c r="I83" s="65" t="s">
        <v>935</v>
      </c>
    </row>
    <row r="84" spans="9:20" ht="12.75" hidden="1" customHeight="1" x14ac:dyDescent="0.25">
      <c r="I84"/>
    </row>
    <row r="85" spans="9:20" ht="12.75" hidden="1" customHeight="1" x14ac:dyDescent="0.25">
      <c r="I85" s="163" t="s">
        <v>936</v>
      </c>
    </row>
    <row r="86" spans="9:20" ht="12.75" hidden="1" customHeight="1" x14ac:dyDescent="0.25">
      <c r="I86" s="164" t="s">
        <v>170</v>
      </c>
    </row>
    <row r="87" spans="9:20" ht="12.75" hidden="1" customHeight="1" x14ac:dyDescent="0.25">
      <c r="I87" s="163" t="s">
        <v>184</v>
      </c>
    </row>
    <row r="88" spans="9:20" ht="12.75" hidden="1" customHeight="1" x14ac:dyDescent="0.25">
      <c r="I88" s="163" t="s">
        <v>214</v>
      </c>
    </row>
    <row r="89" spans="9:20" ht="12.75" hidden="1" customHeight="1" x14ac:dyDescent="0.25">
      <c r="I89" s="163" t="s">
        <v>678</v>
      </c>
    </row>
    <row r="90" spans="9:20" ht="12.75" hidden="1" customHeight="1" x14ac:dyDescent="0.25"/>
    <row r="91" spans="9:20" ht="12.75" hidden="1" customHeight="1" x14ac:dyDescent="0.25">
      <c r="S91"/>
      <c r="T91" s="149"/>
    </row>
    <row r="92" spans="9:20" ht="12.75" hidden="1" customHeight="1" x14ac:dyDescent="0.25">
      <c r="S92"/>
      <c r="T92" s="149"/>
    </row>
    <row r="93" spans="9:20" ht="12.75" customHeight="1" x14ac:dyDescent="0.25">
      <c r="S93"/>
      <c r="T93" s="149"/>
    </row>
    <row r="94" spans="9:20" ht="12.75" customHeight="1" x14ac:dyDescent="0.25">
      <c r="S94"/>
      <c r="T94" s="149"/>
    </row>
    <row r="95" spans="9:20" ht="12.75" customHeight="1" x14ac:dyDescent="0.25">
      <c r="S95"/>
      <c r="T95" s="149"/>
    </row>
    <row r="96" spans="9:20" ht="12.75" customHeight="1" x14ac:dyDescent="0.25">
      <c r="S96"/>
      <c r="T96" s="149"/>
    </row>
    <row r="97" spans="19:20" ht="12.75" customHeight="1" x14ac:dyDescent="0.25">
      <c r="S97"/>
      <c r="T97" s="149"/>
    </row>
    <row r="98" spans="19:20" ht="12.75" customHeight="1" x14ac:dyDescent="0.25">
      <c r="S98"/>
      <c r="T98" s="149"/>
    </row>
    <row r="99" spans="19:20" ht="12.75" customHeight="1" x14ac:dyDescent="0.25">
      <c r="S99"/>
      <c r="T99" s="149"/>
    </row>
    <row r="100" spans="19:20" ht="12.75" customHeight="1" x14ac:dyDescent="0.25">
      <c r="S100"/>
      <c r="T100" s="149"/>
    </row>
    <row r="101" spans="19:20" ht="12.75" customHeight="1" x14ac:dyDescent="0.25">
      <c r="S101"/>
      <c r="T101" s="149"/>
    </row>
    <row r="102" spans="19:20" ht="12.75" customHeight="1" x14ac:dyDescent="0.25">
      <c r="S102"/>
      <c r="T102" s="149"/>
    </row>
    <row r="103" spans="19:20" ht="12.75" customHeight="1" x14ac:dyDescent="0.25">
      <c r="S103"/>
      <c r="T103" s="149"/>
    </row>
    <row r="104" spans="19:20" ht="12.75" customHeight="1" x14ac:dyDescent="0.25">
      <c r="S104"/>
      <c r="T104" s="149"/>
    </row>
    <row r="105" spans="19:20" ht="12.75" customHeight="1" x14ac:dyDescent="0.25">
      <c r="S105"/>
      <c r="T105" s="149"/>
    </row>
    <row r="106" spans="19:20" ht="12.75" customHeight="1" x14ac:dyDescent="0.25">
      <c r="S106"/>
      <c r="T106" s="149"/>
    </row>
    <row r="107" spans="19:20" ht="12.75" customHeight="1" x14ac:dyDescent="0.25">
      <c r="S107"/>
      <c r="T107" s="149"/>
    </row>
    <row r="108" spans="19:20" ht="12.75" customHeight="1" x14ac:dyDescent="0.25">
      <c r="S108"/>
      <c r="T108" s="149"/>
    </row>
    <row r="109" spans="19:20" ht="12.75" customHeight="1" x14ac:dyDescent="0.25">
      <c r="S109"/>
      <c r="T109" s="149"/>
    </row>
    <row r="110" spans="19:20" ht="12.75" customHeight="1" x14ac:dyDescent="0.25">
      <c r="S110"/>
      <c r="T110" s="149"/>
    </row>
    <row r="111" spans="19:20" ht="12.75" customHeight="1" x14ac:dyDescent="0.25">
      <c r="S111"/>
      <c r="T111" s="149"/>
    </row>
    <row r="112" spans="19:20" ht="12.75" customHeight="1" x14ac:dyDescent="0.25">
      <c r="S112"/>
      <c r="T112" s="149"/>
    </row>
    <row r="113" spans="19:20" ht="12.75" customHeight="1" x14ac:dyDescent="0.25">
      <c r="S113"/>
      <c r="T113" s="149"/>
    </row>
    <row r="114" spans="19:20" ht="12.75" customHeight="1" x14ac:dyDescent="0.25">
      <c r="S114"/>
      <c r="T114" s="149"/>
    </row>
    <row r="115" spans="19:20" ht="12.75" customHeight="1" x14ac:dyDescent="0.25">
      <c r="S115"/>
      <c r="T115" s="149"/>
    </row>
    <row r="116" spans="19:20" ht="12.75" customHeight="1" x14ac:dyDescent="0.25">
      <c r="S116"/>
      <c r="T116" s="149"/>
    </row>
    <row r="117" spans="19:20" ht="12.75" customHeight="1" x14ac:dyDescent="0.25">
      <c r="S117"/>
      <c r="T117" s="149"/>
    </row>
    <row r="118" spans="19:20" ht="12.75" customHeight="1" x14ac:dyDescent="0.25">
      <c r="S118"/>
      <c r="T118" s="149"/>
    </row>
    <row r="119" spans="19:20" ht="12.75" customHeight="1" x14ac:dyDescent="0.25">
      <c r="S119"/>
      <c r="T119" s="149"/>
    </row>
    <row r="120" spans="19:20" ht="12.75" customHeight="1" x14ac:dyDescent="0.25">
      <c r="S120"/>
      <c r="T120" s="149"/>
    </row>
    <row r="121" spans="19:20" ht="12.75" customHeight="1" x14ac:dyDescent="0.25">
      <c r="S121"/>
      <c r="T121" s="149"/>
    </row>
    <row r="122" spans="19:20" ht="12.75" customHeight="1" x14ac:dyDescent="0.25">
      <c r="S122"/>
      <c r="T122" s="149"/>
    </row>
    <row r="123" spans="19:20" ht="12.75" customHeight="1" x14ac:dyDescent="0.25">
      <c r="S123"/>
      <c r="T123" s="149"/>
    </row>
    <row r="124" spans="19:20" ht="12.75" customHeight="1" x14ac:dyDescent="0.25">
      <c r="S124"/>
      <c r="T124" s="149"/>
    </row>
    <row r="125" spans="19:20" ht="12.75" customHeight="1" x14ac:dyDescent="0.25">
      <c r="S125"/>
      <c r="T125" s="149"/>
    </row>
    <row r="126" spans="19:20" ht="12.75" customHeight="1" x14ac:dyDescent="0.25">
      <c r="S126"/>
      <c r="T126" s="149"/>
    </row>
    <row r="127" spans="19:20" ht="12.75" customHeight="1" x14ac:dyDescent="0.25">
      <c r="S127"/>
      <c r="T127" s="149"/>
    </row>
    <row r="128" spans="19:20" ht="12.75" customHeight="1" x14ac:dyDescent="0.25">
      <c r="S128"/>
      <c r="T128" s="149"/>
    </row>
    <row r="129" spans="19:20" ht="12.75" customHeight="1" x14ac:dyDescent="0.25">
      <c r="S129"/>
      <c r="T129" s="149"/>
    </row>
    <row r="130" spans="19:20" ht="12.75" customHeight="1" x14ac:dyDescent="0.25">
      <c r="S130"/>
      <c r="T130" s="149"/>
    </row>
    <row r="131" spans="19:20" ht="12.75" customHeight="1" x14ac:dyDescent="0.25">
      <c r="S131"/>
      <c r="T131" s="149"/>
    </row>
    <row r="132" spans="19:20" ht="12.75" customHeight="1" x14ac:dyDescent="0.25">
      <c r="S132"/>
      <c r="T132" s="149"/>
    </row>
    <row r="133" spans="19:20" ht="12.75" customHeight="1" x14ac:dyDescent="0.25">
      <c r="S133"/>
      <c r="T133" s="149"/>
    </row>
    <row r="134" spans="19:20" ht="12.75" customHeight="1" x14ac:dyDescent="0.25">
      <c r="S134"/>
      <c r="T134" s="149"/>
    </row>
    <row r="135" spans="19:20" ht="12.75" customHeight="1" x14ac:dyDescent="0.25">
      <c r="S135"/>
      <c r="T135" s="149"/>
    </row>
    <row r="136" spans="19:20" ht="12.75" customHeight="1" x14ac:dyDescent="0.25">
      <c r="S136"/>
      <c r="T136" s="149"/>
    </row>
    <row r="137" spans="19:20" ht="12.75" customHeight="1" x14ac:dyDescent="0.25">
      <c r="S137"/>
      <c r="T137" s="149"/>
    </row>
    <row r="138" spans="19:20" ht="12.75" customHeight="1" x14ac:dyDescent="0.25">
      <c r="S138"/>
      <c r="T138" s="149"/>
    </row>
    <row r="139" spans="19:20" ht="12.75" customHeight="1" x14ac:dyDescent="0.25">
      <c r="S139"/>
      <c r="T139" s="149"/>
    </row>
    <row r="140" spans="19:20" ht="12.75" customHeight="1" x14ac:dyDescent="0.25">
      <c r="S140"/>
      <c r="T140" s="149"/>
    </row>
    <row r="141" spans="19:20" ht="12.75" customHeight="1" x14ac:dyDescent="0.25">
      <c r="S141"/>
      <c r="T141" s="149"/>
    </row>
    <row r="142" spans="19:20" ht="12.75" customHeight="1" x14ac:dyDescent="0.25">
      <c r="S142"/>
      <c r="T142" s="149"/>
    </row>
    <row r="143" spans="19:20" ht="12.75" customHeight="1" x14ac:dyDescent="0.25">
      <c r="S143"/>
      <c r="T143" s="149"/>
    </row>
    <row r="144" spans="19:20" ht="12.75" customHeight="1" x14ac:dyDescent="0.25">
      <c r="S144"/>
      <c r="T144" s="149"/>
    </row>
    <row r="145" spans="19:20" ht="12.75" customHeight="1" x14ac:dyDescent="0.25">
      <c r="S145"/>
      <c r="T145" s="149"/>
    </row>
    <row r="146" spans="19:20" ht="12.75" customHeight="1" x14ac:dyDescent="0.25">
      <c r="S146"/>
      <c r="T146" s="149"/>
    </row>
    <row r="147" spans="19:20" ht="12.75" customHeight="1" x14ac:dyDescent="0.25">
      <c r="S147"/>
      <c r="T147" s="149"/>
    </row>
    <row r="148" spans="19:20" ht="12.75" customHeight="1" x14ac:dyDescent="0.25">
      <c r="S148"/>
      <c r="T148" s="149"/>
    </row>
    <row r="149" spans="19:20" ht="12.75" customHeight="1" x14ac:dyDescent="0.25">
      <c r="S149"/>
      <c r="T149" s="149"/>
    </row>
    <row r="150" spans="19:20" ht="12.75" customHeight="1" x14ac:dyDescent="0.25">
      <c r="S150"/>
      <c r="T150" s="149"/>
    </row>
    <row r="151" spans="19:20" ht="12.75" customHeight="1" x14ac:dyDescent="0.25">
      <c r="S151"/>
      <c r="T151" s="149"/>
    </row>
    <row r="152" spans="19:20" ht="12.75" customHeight="1" x14ac:dyDescent="0.25">
      <c r="S152"/>
      <c r="T152" s="149"/>
    </row>
    <row r="153" spans="19:20" ht="12.75" customHeight="1" x14ac:dyDescent="0.25">
      <c r="S153"/>
      <c r="T153" s="149"/>
    </row>
  </sheetData>
  <protectedRanges>
    <protectedRange password="E1A2" sqref="N4:O4" name="Range1_4_1"/>
    <protectedRange password="E1A2" sqref="N22:O22" name="Range1_9_1"/>
    <protectedRange password="E1A2" sqref="N27" name="Range1_8_1"/>
    <protectedRange password="E1A2" sqref="N28" name="Range1_7_1"/>
    <protectedRange password="E1A2" sqref="P5" name="Range1_2"/>
    <protectedRange password="E1A2" sqref="O5" name="Range1_1_1"/>
  </protectedRanges>
  <autoFilter ref="A2:AA71" xr:uid="{00000000-0009-0000-0000-000004000000}"/>
  <phoneticPr fontId="14" type="noConversion"/>
  <conditionalFormatting sqref="J4 J7 J16:J17 J45:J46 J54">
    <cfRule type="cellIs" dxfId="178" priority="143" stopIfTrue="1" operator="equal">
      <formula>"Pass"</formula>
    </cfRule>
    <cfRule type="cellIs" dxfId="177" priority="144" stopIfTrue="1" operator="equal">
      <formula>"Info"</formula>
    </cfRule>
  </conditionalFormatting>
  <conditionalFormatting sqref="J4 J7 J16:J17 J45:J46 J54">
    <cfRule type="cellIs" dxfId="176" priority="142" stopIfTrue="1" operator="equal">
      <formula>"Fail"</formula>
    </cfRule>
  </conditionalFormatting>
  <conditionalFormatting sqref="J3:J4 J6:J71">
    <cfRule type="cellIs" dxfId="175" priority="138" stopIfTrue="1" operator="equal">
      <formula>"Pass"</formula>
    </cfRule>
    <cfRule type="cellIs" dxfId="174" priority="139" stopIfTrue="1" operator="equal">
      <formula>"Info"</formula>
    </cfRule>
  </conditionalFormatting>
  <conditionalFormatting sqref="J3:J4 J6:J71">
    <cfRule type="cellIs" dxfId="173" priority="137" stopIfTrue="1" operator="equal">
      <formula>"Fail"</formula>
    </cfRule>
  </conditionalFormatting>
  <conditionalFormatting sqref="N3:N71">
    <cfRule type="expression" dxfId="172" priority="140" stopIfTrue="1">
      <formula>ISERROR(AA3)</formula>
    </cfRule>
  </conditionalFormatting>
  <conditionalFormatting sqref="J6">
    <cfRule type="cellIs" dxfId="171" priority="134" stopIfTrue="1" operator="equal">
      <formula>"Pass"</formula>
    </cfRule>
    <cfRule type="cellIs" dxfId="170" priority="135" stopIfTrue="1" operator="equal">
      <formula>"Info"</formula>
    </cfRule>
  </conditionalFormatting>
  <conditionalFormatting sqref="J6">
    <cfRule type="cellIs" dxfId="169" priority="133" stopIfTrue="1" operator="equal">
      <formula>"Fail"</formula>
    </cfRule>
  </conditionalFormatting>
  <conditionalFormatting sqref="J12:J14">
    <cfRule type="cellIs" dxfId="168" priority="126" stopIfTrue="1" operator="equal">
      <formula>"Pass"</formula>
    </cfRule>
    <cfRule type="cellIs" dxfId="167" priority="127" stopIfTrue="1" operator="equal">
      <formula>"Info"</formula>
    </cfRule>
  </conditionalFormatting>
  <conditionalFormatting sqref="J12:J14">
    <cfRule type="cellIs" dxfId="166" priority="125" stopIfTrue="1" operator="equal">
      <formula>"Fail"</formula>
    </cfRule>
  </conditionalFormatting>
  <conditionalFormatting sqref="J15">
    <cfRule type="cellIs" dxfId="165" priority="122" stopIfTrue="1" operator="equal">
      <formula>"Pass"</formula>
    </cfRule>
    <cfRule type="cellIs" dxfId="164" priority="123" stopIfTrue="1" operator="equal">
      <formula>"Info"</formula>
    </cfRule>
  </conditionalFormatting>
  <conditionalFormatting sqref="J15">
    <cfRule type="cellIs" dxfId="163" priority="121" stopIfTrue="1" operator="equal">
      <formula>"Fail"</formula>
    </cfRule>
  </conditionalFormatting>
  <conditionalFormatting sqref="J18:J21">
    <cfRule type="cellIs" dxfId="162" priority="118" stopIfTrue="1" operator="equal">
      <formula>"Pass"</formula>
    </cfRule>
    <cfRule type="cellIs" dxfId="161" priority="119" stopIfTrue="1" operator="equal">
      <formula>"Info"</formula>
    </cfRule>
  </conditionalFormatting>
  <conditionalFormatting sqref="J18:J21">
    <cfRule type="cellIs" dxfId="160" priority="117" stopIfTrue="1" operator="equal">
      <formula>"Fail"</formula>
    </cfRule>
  </conditionalFormatting>
  <conditionalFormatting sqref="J22">
    <cfRule type="cellIs" dxfId="159" priority="114" stopIfTrue="1" operator="equal">
      <formula>"Pass"</formula>
    </cfRule>
    <cfRule type="cellIs" dxfId="158" priority="115" stopIfTrue="1" operator="equal">
      <formula>"Info"</formula>
    </cfRule>
  </conditionalFormatting>
  <conditionalFormatting sqref="J22">
    <cfRule type="cellIs" dxfId="157" priority="113" stopIfTrue="1" operator="equal">
      <formula>"Fail"</formula>
    </cfRule>
  </conditionalFormatting>
  <conditionalFormatting sqref="J23:J27">
    <cfRule type="cellIs" dxfId="156" priority="110" stopIfTrue="1" operator="equal">
      <formula>"Pass"</formula>
    </cfRule>
    <cfRule type="cellIs" dxfId="155" priority="111" stopIfTrue="1" operator="equal">
      <formula>"Info"</formula>
    </cfRule>
  </conditionalFormatting>
  <conditionalFormatting sqref="J23:J27">
    <cfRule type="cellIs" dxfId="154" priority="109" stopIfTrue="1" operator="equal">
      <formula>"Fail"</formula>
    </cfRule>
  </conditionalFormatting>
  <conditionalFormatting sqref="J28:J31">
    <cfRule type="cellIs" dxfId="153" priority="106" stopIfTrue="1" operator="equal">
      <formula>"Pass"</formula>
    </cfRule>
    <cfRule type="cellIs" dxfId="152" priority="107" stopIfTrue="1" operator="equal">
      <formula>"Info"</formula>
    </cfRule>
  </conditionalFormatting>
  <conditionalFormatting sqref="J28:J31">
    <cfRule type="cellIs" dxfId="151" priority="105" stopIfTrue="1" operator="equal">
      <formula>"Fail"</formula>
    </cfRule>
  </conditionalFormatting>
  <conditionalFormatting sqref="J32:J35">
    <cfRule type="cellIs" dxfId="150" priority="102" stopIfTrue="1" operator="equal">
      <formula>"Pass"</formula>
    </cfRule>
    <cfRule type="cellIs" dxfId="149" priority="103" stopIfTrue="1" operator="equal">
      <formula>"Info"</formula>
    </cfRule>
  </conditionalFormatting>
  <conditionalFormatting sqref="J32:J35">
    <cfRule type="cellIs" dxfId="148" priority="101" stopIfTrue="1" operator="equal">
      <formula>"Fail"</formula>
    </cfRule>
  </conditionalFormatting>
  <conditionalFormatting sqref="J40">
    <cfRule type="cellIs" dxfId="147" priority="98" stopIfTrue="1" operator="equal">
      <formula>"Pass"</formula>
    </cfRule>
    <cfRule type="cellIs" dxfId="146" priority="99" stopIfTrue="1" operator="equal">
      <formula>"Info"</formula>
    </cfRule>
  </conditionalFormatting>
  <conditionalFormatting sqref="J40">
    <cfRule type="cellIs" dxfId="145" priority="97" stopIfTrue="1" operator="equal">
      <formula>"Fail"</formula>
    </cfRule>
  </conditionalFormatting>
  <conditionalFormatting sqref="J41:J44">
    <cfRule type="cellIs" dxfId="144" priority="90" stopIfTrue="1" operator="equal">
      <formula>"Pass"</formula>
    </cfRule>
    <cfRule type="cellIs" dxfId="143" priority="91" stopIfTrue="1" operator="equal">
      <formula>"Info"</formula>
    </cfRule>
  </conditionalFormatting>
  <conditionalFormatting sqref="J41:J44">
    <cfRule type="cellIs" dxfId="142" priority="89" stopIfTrue="1" operator="equal">
      <formula>"Fail"</formula>
    </cfRule>
  </conditionalFormatting>
  <conditionalFormatting sqref="J47">
    <cfRule type="cellIs" dxfId="141" priority="86" stopIfTrue="1" operator="equal">
      <formula>"Pass"</formula>
    </cfRule>
    <cfRule type="cellIs" dxfId="140" priority="87" stopIfTrue="1" operator="equal">
      <formula>"Info"</formula>
    </cfRule>
  </conditionalFormatting>
  <conditionalFormatting sqref="J47">
    <cfRule type="cellIs" dxfId="139" priority="85" stopIfTrue="1" operator="equal">
      <formula>"Fail"</formula>
    </cfRule>
  </conditionalFormatting>
  <conditionalFormatting sqref="J48:J51">
    <cfRule type="cellIs" dxfId="138" priority="82" stopIfTrue="1" operator="equal">
      <formula>"Pass"</formula>
    </cfRule>
    <cfRule type="cellIs" dxfId="137" priority="83" stopIfTrue="1" operator="equal">
      <formula>"Info"</formula>
    </cfRule>
  </conditionalFormatting>
  <conditionalFormatting sqref="J48:J51">
    <cfRule type="cellIs" dxfId="136" priority="81" stopIfTrue="1" operator="equal">
      <formula>"Fail"</formula>
    </cfRule>
  </conditionalFormatting>
  <conditionalFormatting sqref="J52">
    <cfRule type="cellIs" dxfId="135" priority="78" stopIfTrue="1" operator="equal">
      <formula>"Pass"</formula>
    </cfRule>
    <cfRule type="cellIs" dxfId="134" priority="79" stopIfTrue="1" operator="equal">
      <formula>"Info"</formula>
    </cfRule>
  </conditionalFormatting>
  <conditionalFormatting sqref="J52">
    <cfRule type="cellIs" dxfId="133" priority="77" stopIfTrue="1" operator="equal">
      <formula>"Fail"</formula>
    </cfRule>
  </conditionalFormatting>
  <conditionalFormatting sqref="J53">
    <cfRule type="cellIs" dxfId="132" priority="74" stopIfTrue="1" operator="equal">
      <formula>"Pass"</formula>
    </cfRule>
    <cfRule type="cellIs" dxfId="131" priority="75" stopIfTrue="1" operator="equal">
      <formula>"Info"</formula>
    </cfRule>
  </conditionalFormatting>
  <conditionalFormatting sqref="J53">
    <cfRule type="cellIs" dxfId="130" priority="73" stopIfTrue="1" operator="equal">
      <formula>"Fail"</formula>
    </cfRule>
  </conditionalFormatting>
  <conditionalFormatting sqref="J55:J56">
    <cfRule type="cellIs" dxfId="129" priority="70" stopIfTrue="1" operator="equal">
      <formula>"Pass"</formula>
    </cfRule>
    <cfRule type="cellIs" dxfId="128" priority="71" stopIfTrue="1" operator="equal">
      <formula>"Info"</formula>
    </cfRule>
  </conditionalFormatting>
  <conditionalFormatting sqref="J55:J56">
    <cfRule type="cellIs" dxfId="127" priority="69" stopIfTrue="1" operator="equal">
      <formula>"Fail"</formula>
    </cfRule>
  </conditionalFormatting>
  <conditionalFormatting sqref="J61:J62">
    <cfRule type="cellIs" dxfId="126" priority="62" stopIfTrue="1" operator="equal">
      <formula>"Pass"</formula>
    </cfRule>
    <cfRule type="cellIs" dxfId="125" priority="63" stopIfTrue="1" operator="equal">
      <formula>"Info"</formula>
    </cfRule>
  </conditionalFormatting>
  <conditionalFormatting sqref="J61:J62">
    <cfRule type="cellIs" dxfId="124" priority="61" stopIfTrue="1" operator="equal">
      <formula>"Fail"</formula>
    </cfRule>
  </conditionalFormatting>
  <conditionalFormatting sqref="J67:J69">
    <cfRule type="cellIs" dxfId="123" priority="58" stopIfTrue="1" operator="equal">
      <formula>"Pass"</formula>
    </cfRule>
    <cfRule type="cellIs" dxfId="122" priority="59" stopIfTrue="1" operator="equal">
      <formula>"Info"</formula>
    </cfRule>
  </conditionalFormatting>
  <conditionalFormatting sqref="J67:J69">
    <cfRule type="cellIs" dxfId="121" priority="57" stopIfTrue="1" operator="equal">
      <formula>"Fail"</formula>
    </cfRule>
  </conditionalFormatting>
  <conditionalFormatting sqref="J71">
    <cfRule type="cellIs" dxfId="120" priority="54" stopIfTrue="1" operator="equal">
      <formula>"Pass"</formula>
    </cfRule>
    <cfRule type="cellIs" dxfId="119" priority="55" stopIfTrue="1" operator="equal">
      <formula>"Info"</formula>
    </cfRule>
  </conditionalFormatting>
  <conditionalFormatting sqref="J71">
    <cfRule type="cellIs" dxfId="118" priority="53" stopIfTrue="1" operator="equal">
      <formula>"Fail"</formula>
    </cfRule>
  </conditionalFormatting>
  <conditionalFormatting sqref="J9 J11">
    <cfRule type="cellIs" dxfId="117" priority="42" stopIfTrue="1" operator="equal">
      <formula>"Pass"</formula>
    </cfRule>
    <cfRule type="cellIs" dxfId="116" priority="43" stopIfTrue="1" operator="equal">
      <formula>"Info"</formula>
    </cfRule>
  </conditionalFormatting>
  <conditionalFormatting sqref="J9 J11">
    <cfRule type="cellIs" dxfId="115" priority="41" stopIfTrue="1" operator="equal">
      <formula>"Fail"</formula>
    </cfRule>
  </conditionalFormatting>
  <conditionalFormatting sqref="J8">
    <cfRule type="cellIs" dxfId="114" priority="39" stopIfTrue="1" operator="equal">
      <formula>"Pass"</formula>
    </cfRule>
    <cfRule type="cellIs" dxfId="113" priority="40" stopIfTrue="1" operator="equal">
      <formula>"Info"</formula>
    </cfRule>
  </conditionalFormatting>
  <conditionalFormatting sqref="J8">
    <cfRule type="cellIs" dxfId="112" priority="38" stopIfTrue="1" operator="equal">
      <formula>"Fail"</formula>
    </cfRule>
  </conditionalFormatting>
  <conditionalFormatting sqref="J10">
    <cfRule type="cellIs" dxfId="111" priority="36" stopIfTrue="1" operator="equal">
      <formula>"Pass"</formula>
    </cfRule>
    <cfRule type="cellIs" dxfId="110" priority="37" stopIfTrue="1" operator="equal">
      <formula>"Info"</formula>
    </cfRule>
  </conditionalFormatting>
  <conditionalFormatting sqref="J10">
    <cfRule type="cellIs" dxfId="109" priority="35" stopIfTrue="1" operator="equal">
      <formula>"Fail"</formula>
    </cfRule>
  </conditionalFormatting>
  <conditionalFormatting sqref="J58 J60">
    <cfRule type="cellIs" dxfId="108" priority="33" stopIfTrue="1" operator="equal">
      <formula>"Pass"</formula>
    </cfRule>
    <cfRule type="cellIs" dxfId="107" priority="34" stopIfTrue="1" operator="equal">
      <formula>"Info"</formula>
    </cfRule>
  </conditionalFormatting>
  <conditionalFormatting sqref="J58 J60">
    <cfRule type="cellIs" dxfId="106" priority="32" stopIfTrue="1" operator="equal">
      <formula>"Fail"</formula>
    </cfRule>
  </conditionalFormatting>
  <conditionalFormatting sqref="J57">
    <cfRule type="cellIs" dxfId="105" priority="30" stopIfTrue="1" operator="equal">
      <formula>"Pass"</formula>
    </cfRule>
    <cfRule type="cellIs" dxfId="104" priority="31" stopIfTrue="1" operator="equal">
      <formula>"Info"</formula>
    </cfRule>
  </conditionalFormatting>
  <conditionalFormatting sqref="J57">
    <cfRule type="cellIs" dxfId="103" priority="29" stopIfTrue="1" operator="equal">
      <formula>"Fail"</formula>
    </cfRule>
  </conditionalFormatting>
  <conditionalFormatting sqref="J59">
    <cfRule type="cellIs" dxfId="102" priority="27" stopIfTrue="1" operator="equal">
      <formula>"Pass"</formula>
    </cfRule>
    <cfRule type="cellIs" dxfId="101" priority="28" stopIfTrue="1" operator="equal">
      <formula>"Info"</formula>
    </cfRule>
  </conditionalFormatting>
  <conditionalFormatting sqref="J59">
    <cfRule type="cellIs" dxfId="100" priority="26" stopIfTrue="1" operator="equal">
      <formula>"Fail"</formula>
    </cfRule>
  </conditionalFormatting>
  <conditionalFormatting sqref="J64 J66">
    <cfRule type="cellIs" dxfId="99" priority="24" stopIfTrue="1" operator="equal">
      <formula>"Pass"</formula>
    </cfRule>
    <cfRule type="cellIs" dxfId="98" priority="25" stopIfTrue="1" operator="equal">
      <formula>"Info"</formula>
    </cfRule>
  </conditionalFormatting>
  <conditionalFormatting sqref="J64 J66">
    <cfRule type="cellIs" dxfId="97" priority="23" stopIfTrue="1" operator="equal">
      <formula>"Fail"</formula>
    </cfRule>
  </conditionalFormatting>
  <conditionalFormatting sqref="J63">
    <cfRule type="cellIs" dxfId="96" priority="21" stopIfTrue="1" operator="equal">
      <formula>"Pass"</formula>
    </cfRule>
    <cfRule type="cellIs" dxfId="95" priority="22" stopIfTrue="1" operator="equal">
      <formula>"Info"</formula>
    </cfRule>
  </conditionalFormatting>
  <conditionalFormatting sqref="J63">
    <cfRule type="cellIs" dxfId="94" priority="20" stopIfTrue="1" operator="equal">
      <formula>"Fail"</formula>
    </cfRule>
  </conditionalFormatting>
  <conditionalFormatting sqref="J65">
    <cfRule type="cellIs" dxfId="93" priority="18" stopIfTrue="1" operator="equal">
      <formula>"Pass"</formula>
    </cfRule>
    <cfRule type="cellIs" dxfId="92" priority="19" stopIfTrue="1" operator="equal">
      <formula>"Info"</formula>
    </cfRule>
  </conditionalFormatting>
  <conditionalFormatting sqref="J65">
    <cfRule type="cellIs" dxfId="91" priority="17" stopIfTrue="1" operator="equal">
      <formula>"Fail"</formula>
    </cfRule>
  </conditionalFormatting>
  <conditionalFormatting sqref="J37 J39">
    <cfRule type="cellIs" dxfId="90" priority="15" stopIfTrue="1" operator="equal">
      <formula>"Pass"</formula>
    </cfRule>
    <cfRule type="cellIs" dxfId="89" priority="16" stopIfTrue="1" operator="equal">
      <formula>"Info"</formula>
    </cfRule>
  </conditionalFormatting>
  <conditionalFormatting sqref="J37 J39">
    <cfRule type="cellIs" dxfId="88" priority="14" stopIfTrue="1" operator="equal">
      <formula>"Fail"</formula>
    </cfRule>
  </conditionalFormatting>
  <conditionalFormatting sqref="J36">
    <cfRule type="cellIs" dxfId="87" priority="12" stopIfTrue="1" operator="equal">
      <formula>"Pass"</formula>
    </cfRule>
    <cfRule type="cellIs" dxfId="86" priority="13" stopIfTrue="1" operator="equal">
      <formula>"Info"</formula>
    </cfRule>
  </conditionalFormatting>
  <conditionalFormatting sqref="J36">
    <cfRule type="cellIs" dxfId="85" priority="11" stopIfTrue="1" operator="equal">
      <formula>"Fail"</formula>
    </cfRule>
  </conditionalFormatting>
  <conditionalFormatting sqref="J38">
    <cfRule type="cellIs" dxfId="84" priority="9" stopIfTrue="1" operator="equal">
      <formula>"Pass"</formula>
    </cfRule>
    <cfRule type="cellIs" dxfId="83" priority="10" stopIfTrue="1" operator="equal">
      <formula>"Info"</formula>
    </cfRule>
  </conditionalFormatting>
  <conditionalFormatting sqref="J38">
    <cfRule type="cellIs" dxfId="82" priority="8" stopIfTrue="1" operator="equal">
      <formula>"Fail"</formula>
    </cfRule>
  </conditionalFormatting>
  <conditionalFormatting sqref="J5">
    <cfRule type="cellIs" dxfId="81" priority="3" stopIfTrue="1" operator="equal">
      <formula>"Pass"</formula>
    </cfRule>
    <cfRule type="cellIs" dxfId="80" priority="4" stopIfTrue="1" operator="equal">
      <formula>"Info"</formula>
    </cfRule>
  </conditionalFormatting>
  <conditionalFormatting sqref="J5">
    <cfRule type="cellIs" dxfId="79" priority="2" stopIfTrue="1" operator="equal">
      <formula>"Fail"</formula>
    </cfRule>
  </conditionalFormatting>
  <dataValidations count="2">
    <dataValidation type="list" allowBlank="1" showInputMessage="1" showErrorMessage="1" sqref="J3:J71" xr:uid="{00000000-0002-0000-0400-000000000000}">
      <formula1>$I$80:$I$83</formula1>
    </dataValidation>
    <dataValidation type="list" allowBlank="1" showInputMessage="1" showErrorMessage="1" sqref="M3:M71" xr:uid="{00000000-0002-0000-0400-000001000000}">
      <formula1>$I$86:$I$89</formula1>
    </dataValidation>
  </dataValidations>
  <pageMargins left="0.7" right="0.7" top="0.75" bottom="0.75" header="0.3" footer="0.3"/>
  <pageSetup orientation="portrait" r:id="rId1"/>
  <headerFooter alignWithMargins="0"/>
  <rowBreaks count="1" manualBreakCount="1">
    <brk id="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A146"/>
  <sheetViews>
    <sheetView zoomScale="80" zoomScaleNormal="80" workbookViewId="0">
      <pane ySplit="2" topLeftCell="A3" activePane="bottomLeft" state="frozen"/>
      <selection activeCell="O1" sqref="O1"/>
      <selection pane="bottomLeft" activeCell="J8" sqref="J8"/>
    </sheetView>
  </sheetViews>
  <sheetFormatPr defaultColWidth="11.453125" defaultRowHeight="12.75" customHeight="1" x14ac:dyDescent="0.25"/>
  <cols>
    <col min="1" max="1" width="10.7265625" style="149" bestFit="1" customWidth="1"/>
    <col min="2" max="2" width="9.7265625" style="149" customWidth="1"/>
    <col min="3" max="3" width="15.26953125" style="155" customWidth="1"/>
    <col min="4" max="4" width="14.7265625" style="149" customWidth="1"/>
    <col min="5" max="5" width="31.7265625" style="156" customWidth="1"/>
    <col min="6" max="6" width="33.81640625" style="149" customWidth="1"/>
    <col min="7" max="7" width="57.81640625" style="149" customWidth="1"/>
    <col min="8" max="8" width="33" style="157" customWidth="1"/>
    <col min="9" max="9" width="23" style="149" customWidth="1"/>
    <col min="10" max="10" width="14.1796875" style="149" customWidth="1"/>
    <col min="11" max="11" width="30.26953125" style="149" hidden="1" customWidth="1"/>
    <col min="12" max="14" width="23" style="149" customWidth="1"/>
    <col min="15" max="15" width="91.453125" style="149" customWidth="1"/>
    <col min="16" max="16" width="3.453125" style="149" customWidth="1"/>
    <col min="17" max="17" width="14.7265625" style="149" customWidth="1"/>
    <col min="18" max="18" width="43.7265625" style="149" customWidth="1"/>
    <col min="19" max="19" width="43.26953125" style="149" customWidth="1"/>
    <col min="20" max="20" width="72.81640625" customWidth="1"/>
    <col min="21" max="21" width="79.7265625" style="149" hidden="1" customWidth="1"/>
    <col min="22" max="22" width="38.54296875" style="149" hidden="1" customWidth="1"/>
    <col min="23" max="25" width="11.453125" style="149" customWidth="1"/>
    <col min="26" max="26" width="17" style="149" customWidth="1"/>
    <col min="27" max="27" width="11.453125" style="149" hidden="1" customWidth="1"/>
    <col min="28" max="16384" width="11.453125" style="149"/>
  </cols>
  <sheetData>
    <row r="1" spans="1:27" customFormat="1" ht="13" x14ac:dyDescent="0.3">
      <c r="A1" s="3" t="s">
        <v>57</v>
      </c>
      <c r="B1" s="4"/>
      <c r="C1" s="4"/>
      <c r="D1" s="4"/>
      <c r="E1" s="4"/>
      <c r="F1" s="4"/>
      <c r="G1" s="4"/>
      <c r="H1" s="4"/>
      <c r="I1" s="4"/>
      <c r="J1" s="4"/>
      <c r="K1" s="165"/>
      <c r="L1" s="166"/>
      <c r="M1" s="167"/>
      <c r="N1" s="167"/>
      <c r="O1" s="167"/>
      <c r="P1" s="167"/>
      <c r="Q1" s="167"/>
      <c r="R1" s="167"/>
      <c r="S1" s="167"/>
      <c r="T1" s="167"/>
      <c r="U1" s="167"/>
      <c r="V1" s="167"/>
      <c r="AA1" s="4"/>
    </row>
    <row r="2" spans="1:27" ht="42.75" customHeight="1" x14ac:dyDescent="0.25">
      <c r="A2" s="126" t="s">
        <v>138</v>
      </c>
      <c r="B2" s="126" t="s">
        <v>139</v>
      </c>
      <c r="C2" s="126" t="s">
        <v>140</v>
      </c>
      <c r="D2" s="126" t="s">
        <v>141</v>
      </c>
      <c r="E2" s="126" t="s">
        <v>142</v>
      </c>
      <c r="F2" s="126" t="s">
        <v>143</v>
      </c>
      <c r="G2" s="126" t="s">
        <v>144</v>
      </c>
      <c r="H2" s="126" t="s">
        <v>145</v>
      </c>
      <c r="I2" s="126" t="s">
        <v>146</v>
      </c>
      <c r="J2" s="126" t="s">
        <v>147</v>
      </c>
      <c r="K2" s="162" t="s">
        <v>148</v>
      </c>
      <c r="L2" s="126" t="s">
        <v>149</v>
      </c>
      <c r="M2" s="126" t="s">
        <v>150</v>
      </c>
      <c r="N2" s="126" t="s">
        <v>151</v>
      </c>
      <c r="O2" s="126" t="s">
        <v>152</v>
      </c>
      <c r="P2" s="177"/>
      <c r="Q2" s="177" t="s">
        <v>153</v>
      </c>
      <c r="R2" s="177" t="s">
        <v>154</v>
      </c>
      <c r="S2" s="177" t="s">
        <v>155</v>
      </c>
      <c r="T2" s="177" t="s">
        <v>156</v>
      </c>
      <c r="U2" s="179" t="s">
        <v>157</v>
      </c>
      <c r="V2" s="179" t="s">
        <v>158</v>
      </c>
      <c r="AA2" s="201" t="s">
        <v>159</v>
      </c>
    </row>
    <row r="3" spans="1:27" ht="80.5" customHeight="1" x14ac:dyDescent="0.25">
      <c r="A3" s="196" t="s">
        <v>1219</v>
      </c>
      <c r="B3" s="194" t="s">
        <v>161</v>
      </c>
      <c r="C3" s="194" t="s">
        <v>162</v>
      </c>
      <c r="D3" s="195" t="s">
        <v>163</v>
      </c>
      <c r="E3" s="194" t="s">
        <v>1220</v>
      </c>
      <c r="F3" s="194" t="s">
        <v>165</v>
      </c>
      <c r="G3" s="194" t="s">
        <v>166</v>
      </c>
      <c r="H3" s="195" t="s">
        <v>167</v>
      </c>
      <c r="I3" s="150"/>
      <c r="J3" s="151"/>
      <c r="K3" s="195" t="s">
        <v>168</v>
      </c>
      <c r="L3" s="210" t="s">
        <v>1221</v>
      </c>
      <c r="M3" s="152" t="s">
        <v>170</v>
      </c>
      <c r="N3" s="147" t="s">
        <v>171</v>
      </c>
      <c r="O3" s="187" t="s">
        <v>172</v>
      </c>
      <c r="P3" s="177"/>
      <c r="Q3" s="150">
        <v>1</v>
      </c>
      <c r="R3" s="150"/>
      <c r="S3" s="195"/>
      <c r="T3" s="178" t="s">
        <v>174</v>
      </c>
      <c r="U3" s="178" t="s">
        <v>174</v>
      </c>
      <c r="V3" s="178" t="s">
        <v>175</v>
      </c>
      <c r="AA3" s="202" t="e">
        <f>IF(OR(J3="Fail",ISBLANK(J3)),INDEX('Issue Code Table'!C:C,MATCH(N:N,'Issue Code Table'!A:A,0)),IF(M3="Critical",6,IF(M3="Significant",5,IF(M3="Moderate",3,2))))</f>
        <v>#N/A</v>
      </c>
    </row>
    <row r="4" spans="1:27" ht="80.5" customHeight="1" x14ac:dyDescent="0.25">
      <c r="A4" s="196" t="s">
        <v>1222</v>
      </c>
      <c r="B4" s="194" t="s">
        <v>177</v>
      </c>
      <c r="C4" s="194" t="s">
        <v>178</v>
      </c>
      <c r="D4" s="195" t="s">
        <v>163</v>
      </c>
      <c r="E4" s="194" t="s">
        <v>179</v>
      </c>
      <c r="F4" s="194" t="s">
        <v>1223</v>
      </c>
      <c r="G4" s="178" t="s">
        <v>1224</v>
      </c>
      <c r="H4" s="195" t="s">
        <v>181</v>
      </c>
      <c r="I4" s="150"/>
      <c r="J4" s="151"/>
      <c r="K4" s="195" t="s">
        <v>182</v>
      </c>
      <c r="L4" s="178" t="s">
        <v>942</v>
      </c>
      <c r="M4" s="152" t="s">
        <v>184</v>
      </c>
      <c r="N4" s="147" t="s">
        <v>185</v>
      </c>
      <c r="O4" s="184" t="s">
        <v>186</v>
      </c>
      <c r="P4" s="177"/>
      <c r="Q4" s="150" t="s">
        <v>187</v>
      </c>
      <c r="R4" s="150" t="s">
        <v>188</v>
      </c>
      <c r="S4" s="178" t="s">
        <v>189</v>
      </c>
      <c r="T4" s="178" t="s">
        <v>1225</v>
      </c>
      <c r="U4" s="178" t="s">
        <v>190</v>
      </c>
      <c r="V4" s="178" t="s">
        <v>191</v>
      </c>
      <c r="AA4" s="202" t="e">
        <f>IF(OR(J4="Fail",ISBLANK(J4)),INDEX('Issue Code Table'!C:C,MATCH(N:N,'Issue Code Table'!A:A,0)),IF(M4="Critical",6,IF(M4="Significant",5,IF(M4="Moderate",3,2))))</f>
        <v>#N/A</v>
      </c>
    </row>
    <row r="5" spans="1:27" ht="80.5" customHeight="1" x14ac:dyDescent="0.25">
      <c r="A5" s="196" t="s">
        <v>1226</v>
      </c>
      <c r="B5" s="151" t="s">
        <v>193</v>
      </c>
      <c r="C5" s="151" t="s">
        <v>194</v>
      </c>
      <c r="D5" s="195" t="s">
        <v>163</v>
      </c>
      <c r="E5" s="194" t="s">
        <v>195</v>
      </c>
      <c r="F5" s="151" t="s">
        <v>196</v>
      </c>
      <c r="G5" s="151" t="s">
        <v>197</v>
      </c>
      <c r="H5" s="151" t="s">
        <v>198</v>
      </c>
      <c r="I5" s="150"/>
      <c r="J5" s="151"/>
      <c r="K5" s="195" t="s">
        <v>199</v>
      </c>
      <c r="L5" s="151" t="s">
        <v>200</v>
      </c>
      <c r="M5" s="186" t="s">
        <v>184</v>
      </c>
      <c r="N5" s="147" t="s">
        <v>201</v>
      </c>
      <c r="O5" s="170" t="s">
        <v>202</v>
      </c>
      <c r="P5" s="177"/>
      <c r="Q5" s="150"/>
      <c r="R5" s="150"/>
      <c r="S5" s="195"/>
      <c r="T5" s="178" t="s">
        <v>203</v>
      </c>
      <c r="U5" s="178" t="s">
        <v>204</v>
      </c>
      <c r="V5" s="178" t="s">
        <v>205</v>
      </c>
      <c r="AA5" s="202" t="e">
        <f>IF(OR(J5="Fail",ISBLANK(J5)),INDEX('Issue Code Table'!C:C,MATCH(N:N,'Issue Code Table'!A:A,0)),IF(M5="Critical",6,IF(M5="Significant",5,IF(M5="Moderate",3,2))))</f>
        <v>#N/A</v>
      </c>
    </row>
    <row r="6" spans="1:27" ht="80.5" customHeight="1" x14ac:dyDescent="0.25">
      <c r="A6" s="196" t="s">
        <v>1227</v>
      </c>
      <c r="B6" s="196" t="s">
        <v>207</v>
      </c>
      <c r="C6" s="196" t="s">
        <v>208</v>
      </c>
      <c r="D6" s="195" t="s">
        <v>291</v>
      </c>
      <c r="E6" s="194" t="s">
        <v>945</v>
      </c>
      <c r="F6" s="194" t="s">
        <v>210</v>
      </c>
      <c r="G6" s="178" t="s">
        <v>1228</v>
      </c>
      <c r="H6" s="195" t="s">
        <v>212</v>
      </c>
      <c r="I6" s="150"/>
      <c r="J6" s="151"/>
      <c r="K6" s="195" t="s">
        <v>213</v>
      </c>
      <c r="L6" s="178"/>
      <c r="M6" s="152" t="s">
        <v>214</v>
      </c>
      <c r="N6" s="147" t="s">
        <v>215</v>
      </c>
      <c r="O6" s="185" t="s">
        <v>216</v>
      </c>
      <c r="P6" s="177"/>
      <c r="Q6" s="150" t="s">
        <v>187</v>
      </c>
      <c r="R6" s="150" t="s">
        <v>217</v>
      </c>
      <c r="S6" s="178" t="s">
        <v>218</v>
      </c>
      <c r="T6" s="178" t="s">
        <v>1229</v>
      </c>
      <c r="U6" s="178" t="s">
        <v>1230</v>
      </c>
      <c r="V6" s="178"/>
      <c r="AA6" s="202">
        <f>IF(OR(J6="Fail",ISBLANK(J6)),INDEX('Issue Code Table'!C:C,MATCH(N:N,'Issue Code Table'!A:A,0)),IF(M6="Critical",6,IF(M6="Significant",5,IF(M6="Moderate",3,2))))</f>
        <v>5</v>
      </c>
    </row>
    <row r="7" spans="1:27" ht="80.5" customHeight="1" x14ac:dyDescent="0.25">
      <c r="A7" s="196" t="s">
        <v>1231</v>
      </c>
      <c r="B7" s="196" t="s">
        <v>207</v>
      </c>
      <c r="C7" s="196" t="s">
        <v>208</v>
      </c>
      <c r="D7" s="195" t="s">
        <v>163</v>
      </c>
      <c r="E7" s="194" t="s">
        <v>948</v>
      </c>
      <c r="F7" s="194" t="s">
        <v>223</v>
      </c>
      <c r="G7" s="178" t="s">
        <v>1232</v>
      </c>
      <c r="H7" s="195" t="s">
        <v>225</v>
      </c>
      <c r="I7" s="150"/>
      <c r="J7" s="151"/>
      <c r="K7" s="195" t="s">
        <v>226</v>
      </c>
      <c r="L7" s="178"/>
      <c r="M7" s="152" t="s">
        <v>214</v>
      </c>
      <c r="N7" s="147" t="s">
        <v>215</v>
      </c>
      <c r="O7" s="185" t="s">
        <v>216</v>
      </c>
      <c r="P7" s="177"/>
      <c r="Q7" s="150" t="s">
        <v>187</v>
      </c>
      <c r="R7" s="150" t="s">
        <v>227</v>
      </c>
      <c r="S7" s="178" t="s">
        <v>228</v>
      </c>
      <c r="T7" s="178" t="s">
        <v>1233</v>
      </c>
      <c r="U7" s="178" t="s">
        <v>1234</v>
      </c>
      <c r="V7" s="178"/>
      <c r="AA7" s="202">
        <f>IF(OR(J7="Fail",ISBLANK(J7)),INDEX('Issue Code Table'!C:C,MATCH(N:N,'Issue Code Table'!A:A,0)),IF(M7="Critical",6,IF(M7="Significant",5,IF(M7="Moderate",3,2))))</f>
        <v>5</v>
      </c>
    </row>
    <row r="8" spans="1:27" ht="80.5" customHeight="1" x14ac:dyDescent="0.25">
      <c r="A8" s="196" t="s">
        <v>1235</v>
      </c>
      <c r="B8" s="196" t="s">
        <v>232</v>
      </c>
      <c r="C8" s="196" t="s">
        <v>233</v>
      </c>
      <c r="D8" s="195" t="s">
        <v>291</v>
      </c>
      <c r="E8" s="194" t="s">
        <v>234</v>
      </c>
      <c r="F8" s="194" t="s">
        <v>235</v>
      </c>
      <c r="G8" s="178" t="s">
        <v>1236</v>
      </c>
      <c r="H8" s="195" t="s">
        <v>237</v>
      </c>
      <c r="I8" s="150"/>
      <c r="J8" s="151"/>
      <c r="K8" s="195" t="s">
        <v>238</v>
      </c>
      <c r="L8" s="178"/>
      <c r="M8" s="152" t="s">
        <v>214</v>
      </c>
      <c r="N8" s="147" t="s">
        <v>239</v>
      </c>
      <c r="O8" s="152" t="s">
        <v>240</v>
      </c>
      <c r="P8" s="177"/>
      <c r="Q8" s="150" t="s">
        <v>241</v>
      </c>
      <c r="R8" s="150" t="s">
        <v>242</v>
      </c>
      <c r="S8" s="178" t="s">
        <v>243</v>
      </c>
      <c r="T8" s="178" t="s">
        <v>1237</v>
      </c>
      <c r="U8" s="178" t="s">
        <v>1238</v>
      </c>
      <c r="V8" s="178"/>
      <c r="AA8" s="202">
        <f>IF(OR(J8="Fail",ISBLANK(J8)),INDEX('Issue Code Table'!C:C,MATCH(N:N,'Issue Code Table'!A:A,0)),IF(M8="Critical",6,IF(M8="Significant",5,IF(M8="Moderate",3,2))))</f>
        <v>3</v>
      </c>
    </row>
    <row r="9" spans="1:27" ht="80.5" customHeight="1" x14ac:dyDescent="0.25">
      <c r="A9" s="196" t="s">
        <v>1239</v>
      </c>
      <c r="B9" s="196" t="s">
        <v>262</v>
      </c>
      <c r="C9" s="196" t="s">
        <v>263</v>
      </c>
      <c r="D9" s="195" t="s">
        <v>291</v>
      </c>
      <c r="E9" s="194" t="s">
        <v>249</v>
      </c>
      <c r="F9" s="194" t="s">
        <v>965</v>
      </c>
      <c r="G9" s="178" t="s">
        <v>1240</v>
      </c>
      <c r="H9" s="195" t="s">
        <v>252</v>
      </c>
      <c r="I9" s="150"/>
      <c r="J9" s="151"/>
      <c r="K9" s="195" t="s">
        <v>253</v>
      </c>
      <c r="L9" s="178"/>
      <c r="M9" s="152" t="s">
        <v>184</v>
      </c>
      <c r="N9" s="147" t="s">
        <v>967</v>
      </c>
      <c r="O9" s="184" t="s">
        <v>968</v>
      </c>
      <c r="P9" s="177"/>
      <c r="Q9" s="150" t="s">
        <v>241</v>
      </c>
      <c r="R9" s="150" t="s">
        <v>256</v>
      </c>
      <c r="S9" s="178" t="s">
        <v>257</v>
      </c>
      <c r="T9" s="178" t="s">
        <v>1241</v>
      </c>
      <c r="U9" s="178" t="s">
        <v>1242</v>
      </c>
      <c r="V9" s="178" t="s">
        <v>260</v>
      </c>
      <c r="AA9" s="202">
        <f>IF(OR(J9="Fail",ISBLANK(J9)),INDEX('Issue Code Table'!C:C,MATCH(N:N,'Issue Code Table'!A:A,0)),IF(M9="Critical",6,IF(M9="Significant",5,IF(M9="Moderate",3,2))))</f>
        <v>5</v>
      </c>
    </row>
    <row r="10" spans="1:27" ht="80.5" customHeight="1" x14ac:dyDescent="0.25">
      <c r="A10" s="196" t="s">
        <v>1243</v>
      </c>
      <c r="B10" s="196" t="s">
        <v>262</v>
      </c>
      <c r="C10" s="196" t="s">
        <v>263</v>
      </c>
      <c r="D10" s="195" t="s">
        <v>291</v>
      </c>
      <c r="E10" s="194" t="s">
        <v>264</v>
      </c>
      <c r="F10" s="194" t="s">
        <v>265</v>
      </c>
      <c r="G10" s="178" t="s">
        <v>1244</v>
      </c>
      <c r="H10" s="195" t="s">
        <v>267</v>
      </c>
      <c r="I10" s="150"/>
      <c r="J10" s="151"/>
      <c r="K10" s="195" t="s">
        <v>268</v>
      </c>
      <c r="L10" s="178"/>
      <c r="M10" s="152" t="s">
        <v>184</v>
      </c>
      <c r="N10" s="147" t="s">
        <v>269</v>
      </c>
      <c r="O10" s="184" t="s">
        <v>270</v>
      </c>
      <c r="P10" s="177"/>
      <c r="Q10" s="150" t="s">
        <v>241</v>
      </c>
      <c r="R10" s="150" t="s">
        <v>271</v>
      </c>
      <c r="S10" s="178" t="s">
        <v>272</v>
      </c>
      <c r="T10" s="178" t="s">
        <v>1245</v>
      </c>
      <c r="U10" s="178" t="s">
        <v>1246</v>
      </c>
      <c r="V10" s="178" t="s">
        <v>275</v>
      </c>
      <c r="AA10" s="202">
        <f>IF(OR(J10="Fail",ISBLANK(J10)),INDEX('Issue Code Table'!C:C,MATCH(N:N,'Issue Code Table'!A:A,0)),IF(M10="Critical",6,IF(M10="Significant",5,IF(M10="Moderate",3,2))))</f>
        <v>5</v>
      </c>
    </row>
    <row r="11" spans="1:27" ht="80.5" customHeight="1" x14ac:dyDescent="0.25">
      <c r="A11" s="196" t="s">
        <v>1247</v>
      </c>
      <c r="B11" s="197" t="s">
        <v>289</v>
      </c>
      <c r="C11" s="197" t="s">
        <v>290</v>
      </c>
      <c r="D11" s="195" t="s">
        <v>163</v>
      </c>
      <c r="E11" s="194" t="s">
        <v>292</v>
      </c>
      <c r="F11" s="194" t="s">
        <v>977</v>
      </c>
      <c r="G11" s="178" t="s">
        <v>1248</v>
      </c>
      <c r="H11" s="195" t="s">
        <v>295</v>
      </c>
      <c r="I11" s="150"/>
      <c r="J11" s="151"/>
      <c r="K11" s="195" t="s">
        <v>296</v>
      </c>
      <c r="L11" s="178"/>
      <c r="M11" s="152" t="s">
        <v>184</v>
      </c>
      <c r="N11" s="147" t="s">
        <v>297</v>
      </c>
      <c r="O11" s="152" t="s">
        <v>298</v>
      </c>
      <c r="P11" s="177"/>
      <c r="Q11" s="150" t="s">
        <v>241</v>
      </c>
      <c r="R11" s="150" t="s">
        <v>299</v>
      </c>
      <c r="S11" s="178" t="s">
        <v>1249</v>
      </c>
      <c r="T11" s="178" t="s">
        <v>1250</v>
      </c>
      <c r="U11" s="178" t="s">
        <v>1251</v>
      </c>
      <c r="V11" s="178" t="s">
        <v>303</v>
      </c>
      <c r="AA11" s="202">
        <f>IF(OR(J11="Fail",ISBLANK(J11)),INDEX('Issue Code Table'!C:C,MATCH(N:N,'Issue Code Table'!A:A,0)),IF(M11="Critical",6,IF(M11="Significant",5,IF(M11="Moderate",3,2))))</f>
        <v>4</v>
      </c>
    </row>
    <row r="12" spans="1:27" ht="80.5" customHeight="1" x14ac:dyDescent="0.25">
      <c r="A12" s="196" t="s">
        <v>1252</v>
      </c>
      <c r="B12" s="196" t="s">
        <v>262</v>
      </c>
      <c r="C12" s="196" t="s">
        <v>263</v>
      </c>
      <c r="D12" s="195" t="s">
        <v>291</v>
      </c>
      <c r="E12" s="194" t="s">
        <v>305</v>
      </c>
      <c r="F12" s="194" t="s">
        <v>981</v>
      </c>
      <c r="G12" s="178" t="s">
        <v>1253</v>
      </c>
      <c r="H12" s="195" t="s">
        <v>308</v>
      </c>
      <c r="I12" s="150"/>
      <c r="J12" s="151"/>
      <c r="K12" s="195" t="s">
        <v>309</v>
      </c>
      <c r="L12" s="178"/>
      <c r="M12" s="152" t="s">
        <v>184</v>
      </c>
      <c r="N12" s="147" t="s">
        <v>967</v>
      </c>
      <c r="O12" s="184" t="s">
        <v>968</v>
      </c>
      <c r="P12" s="177"/>
      <c r="Q12" s="150" t="s">
        <v>241</v>
      </c>
      <c r="R12" s="150" t="s">
        <v>310</v>
      </c>
      <c r="S12" s="178" t="s">
        <v>311</v>
      </c>
      <c r="T12" s="178" t="s">
        <v>1254</v>
      </c>
      <c r="U12" s="178" t="s">
        <v>1255</v>
      </c>
      <c r="V12" s="178" t="s">
        <v>314</v>
      </c>
      <c r="AA12" s="202">
        <f>IF(OR(J12="Fail",ISBLANK(J12)),INDEX('Issue Code Table'!C:C,MATCH(N:N,'Issue Code Table'!A:A,0)),IF(M12="Critical",6,IF(M12="Significant",5,IF(M12="Moderate",3,2))))</f>
        <v>5</v>
      </c>
    </row>
    <row r="13" spans="1:27" ht="80.5" customHeight="1" x14ac:dyDescent="0.25">
      <c r="A13" s="196" t="s">
        <v>1256</v>
      </c>
      <c r="B13" s="196" t="s">
        <v>316</v>
      </c>
      <c r="C13" s="196" t="s">
        <v>317</v>
      </c>
      <c r="D13" s="195" t="s">
        <v>163</v>
      </c>
      <c r="E13" s="194" t="s">
        <v>318</v>
      </c>
      <c r="F13" s="194" t="s">
        <v>984</v>
      </c>
      <c r="G13" s="178" t="s">
        <v>985</v>
      </c>
      <c r="H13" s="195" t="s">
        <v>321</v>
      </c>
      <c r="I13" s="150"/>
      <c r="J13" s="151"/>
      <c r="K13" s="195" t="s">
        <v>322</v>
      </c>
      <c r="L13" s="178" t="s">
        <v>323</v>
      </c>
      <c r="M13" s="152" t="s">
        <v>184</v>
      </c>
      <c r="N13" s="147" t="s">
        <v>324</v>
      </c>
      <c r="O13" s="152" t="s">
        <v>325</v>
      </c>
      <c r="P13" s="177"/>
      <c r="Q13" s="150" t="s">
        <v>241</v>
      </c>
      <c r="R13" s="150" t="s">
        <v>326</v>
      </c>
      <c r="S13" s="178" t="s">
        <v>327</v>
      </c>
      <c r="T13" s="178" t="s">
        <v>1257</v>
      </c>
      <c r="U13" s="178" t="s">
        <v>329</v>
      </c>
      <c r="V13" s="178" t="s">
        <v>330</v>
      </c>
      <c r="AA13" s="202">
        <f>IF(OR(J13="Fail",ISBLANK(J13)),INDEX('Issue Code Table'!C:C,MATCH(N:N,'Issue Code Table'!A:A,0)),IF(M13="Critical",6,IF(M13="Significant",5,IF(M13="Moderate",3,2))))</f>
        <v>5</v>
      </c>
    </row>
    <row r="14" spans="1:27" ht="80.5" customHeight="1" x14ac:dyDescent="0.25">
      <c r="A14" s="196" t="s">
        <v>1258</v>
      </c>
      <c r="B14" s="196" t="s">
        <v>404</v>
      </c>
      <c r="C14" s="196" t="s">
        <v>194</v>
      </c>
      <c r="D14" s="195" t="s">
        <v>291</v>
      </c>
      <c r="E14" s="194" t="s">
        <v>988</v>
      </c>
      <c r="F14" s="194" t="s">
        <v>989</v>
      </c>
      <c r="G14" s="178" t="s">
        <v>1259</v>
      </c>
      <c r="H14" s="195" t="s">
        <v>991</v>
      </c>
      <c r="I14" s="150"/>
      <c r="J14" s="151"/>
      <c r="K14" s="195" t="s">
        <v>992</v>
      </c>
      <c r="L14" s="178"/>
      <c r="M14" s="152" t="s">
        <v>214</v>
      </c>
      <c r="N14" s="147" t="s">
        <v>410</v>
      </c>
      <c r="O14" s="152" t="s">
        <v>411</v>
      </c>
      <c r="P14" s="177"/>
      <c r="Q14" s="150" t="s">
        <v>241</v>
      </c>
      <c r="R14" s="150" t="s">
        <v>993</v>
      </c>
      <c r="S14" s="178" t="s">
        <v>994</v>
      </c>
      <c r="T14" s="178" t="s">
        <v>1260</v>
      </c>
      <c r="U14" s="178" t="s">
        <v>996</v>
      </c>
      <c r="V14" s="178"/>
      <c r="AA14" s="202">
        <f>IF(OR(J14="Fail",ISBLANK(J14)),INDEX('Issue Code Table'!C:C,MATCH(N:N,'Issue Code Table'!A:A,0)),IF(M14="Critical",6,IF(M14="Significant",5,IF(M14="Moderate",3,2))))</f>
        <v>6</v>
      </c>
    </row>
    <row r="15" spans="1:27" ht="80.5" customHeight="1" x14ac:dyDescent="0.25">
      <c r="A15" s="196" t="s">
        <v>1261</v>
      </c>
      <c r="B15" s="196" t="s">
        <v>332</v>
      </c>
      <c r="C15" s="196" t="s">
        <v>333</v>
      </c>
      <c r="D15" s="195" t="s">
        <v>291</v>
      </c>
      <c r="E15" s="194" t="s">
        <v>334</v>
      </c>
      <c r="F15" s="194" t="s">
        <v>335</v>
      </c>
      <c r="G15" s="178" t="s">
        <v>336</v>
      </c>
      <c r="H15" s="195" t="s">
        <v>337</v>
      </c>
      <c r="I15" s="150"/>
      <c r="J15" s="151"/>
      <c r="K15" s="195" t="s">
        <v>338</v>
      </c>
      <c r="L15" s="178"/>
      <c r="M15" s="152" t="s">
        <v>214</v>
      </c>
      <c r="N15" s="147" t="s">
        <v>339</v>
      </c>
      <c r="O15" s="152" t="s">
        <v>340</v>
      </c>
      <c r="P15" s="177"/>
      <c r="Q15" s="150" t="s">
        <v>341</v>
      </c>
      <c r="R15" s="150" t="s">
        <v>342</v>
      </c>
      <c r="S15" s="178" t="s">
        <v>343</v>
      </c>
      <c r="T15" s="178" t="s">
        <v>1009</v>
      </c>
      <c r="U15" s="178" t="s">
        <v>1262</v>
      </c>
      <c r="V15" s="178"/>
      <c r="AA15" s="202">
        <f>IF(OR(J15="Fail",ISBLANK(J15)),INDEX('Issue Code Table'!C:C,MATCH(N:N,'Issue Code Table'!A:A,0)),IF(M15="Critical",6,IF(M15="Significant",5,IF(M15="Moderate",3,2))))</f>
        <v>4</v>
      </c>
    </row>
    <row r="16" spans="1:27" ht="80.5" customHeight="1" x14ac:dyDescent="0.25">
      <c r="A16" s="196" t="s">
        <v>1263</v>
      </c>
      <c r="B16" s="196" t="s">
        <v>347</v>
      </c>
      <c r="C16" s="196" t="s">
        <v>348</v>
      </c>
      <c r="D16" s="195" t="s">
        <v>291</v>
      </c>
      <c r="E16" s="194" t="s">
        <v>349</v>
      </c>
      <c r="F16" s="194" t="s">
        <v>1011</v>
      </c>
      <c r="G16" s="178" t="s">
        <v>1264</v>
      </c>
      <c r="H16" s="195" t="s">
        <v>352</v>
      </c>
      <c r="I16" s="150"/>
      <c r="J16" s="151"/>
      <c r="K16" s="195" t="s">
        <v>353</v>
      </c>
      <c r="L16" s="178"/>
      <c r="M16" s="152" t="s">
        <v>214</v>
      </c>
      <c r="N16" s="147" t="s">
        <v>354</v>
      </c>
      <c r="O16" s="152" t="s">
        <v>355</v>
      </c>
      <c r="P16" s="177"/>
      <c r="Q16" s="150" t="s">
        <v>341</v>
      </c>
      <c r="R16" s="150" t="s">
        <v>356</v>
      </c>
      <c r="S16" s="178" t="s">
        <v>357</v>
      </c>
      <c r="T16" s="178" t="s">
        <v>1265</v>
      </c>
      <c r="U16" s="178" t="s">
        <v>1266</v>
      </c>
      <c r="V16" s="178"/>
      <c r="AA16" s="202">
        <f>IF(OR(J16="Fail",ISBLANK(J16)),INDEX('Issue Code Table'!C:C,MATCH(N:N,'Issue Code Table'!A:A,0)),IF(M16="Critical",6,IF(M16="Significant",5,IF(M16="Moderate",3,2))))</f>
        <v>2</v>
      </c>
    </row>
    <row r="17" spans="1:27" ht="80.5" customHeight="1" x14ac:dyDescent="0.25">
      <c r="A17" s="196" t="s">
        <v>1267</v>
      </c>
      <c r="B17" s="196" t="s">
        <v>332</v>
      </c>
      <c r="C17" s="196" t="s">
        <v>333</v>
      </c>
      <c r="D17" s="195" t="s">
        <v>291</v>
      </c>
      <c r="E17" s="194" t="s">
        <v>361</v>
      </c>
      <c r="F17" s="194" t="s">
        <v>362</v>
      </c>
      <c r="G17" s="178" t="s">
        <v>1268</v>
      </c>
      <c r="H17" s="195" t="s">
        <v>364</v>
      </c>
      <c r="I17" s="150"/>
      <c r="J17" s="151"/>
      <c r="K17" s="195" t="s">
        <v>365</v>
      </c>
      <c r="L17" s="178"/>
      <c r="M17" s="152" t="s">
        <v>214</v>
      </c>
      <c r="N17" s="147" t="s">
        <v>339</v>
      </c>
      <c r="O17" s="152" t="s">
        <v>366</v>
      </c>
      <c r="P17" s="177"/>
      <c r="Q17" s="150" t="s">
        <v>341</v>
      </c>
      <c r="R17" s="150" t="s">
        <v>367</v>
      </c>
      <c r="S17" s="178" t="s">
        <v>368</v>
      </c>
      <c r="T17" s="178" t="s">
        <v>1269</v>
      </c>
      <c r="U17" s="178" t="s">
        <v>1270</v>
      </c>
      <c r="V17" s="178"/>
      <c r="AA17" s="202">
        <f>IF(OR(J17="Fail",ISBLANK(J17)),INDEX('Issue Code Table'!C:C,MATCH(N:N,'Issue Code Table'!A:A,0)),IF(M17="Critical",6,IF(M17="Significant",5,IF(M17="Moderate",3,2))))</f>
        <v>4</v>
      </c>
    </row>
    <row r="18" spans="1:27" ht="80.5" customHeight="1" x14ac:dyDescent="0.25">
      <c r="A18" s="196" t="s">
        <v>1271</v>
      </c>
      <c r="B18" s="196" t="s">
        <v>372</v>
      </c>
      <c r="C18" s="196" t="s">
        <v>373</v>
      </c>
      <c r="D18" s="195" t="s">
        <v>291</v>
      </c>
      <c r="E18" s="194" t="s">
        <v>374</v>
      </c>
      <c r="F18" s="194" t="s">
        <v>1018</v>
      </c>
      <c r="G18" s="178" t="s">
        <v>1272</v>
      </c>
      <c r="H18" s="195" t="s">
        <v>377</v>
      </c>
      <c r="I18" s="150"/>
      <c r="J18" s="151"/>
      <c r="K18" s="195" t="s">
        <v>378</v>
      </c>
      <c r="L18" s="178"/>
      <c r="M18" s="152" t="s">
        <v>184</v>
      </c>
      <c r="N18" s="147" t="s">
        <v>379</v>
      </c>
      <c r="O18" s="152" t="s">
        <v>380</v>
      </c>
      <c r="P18" s="177"/>
      <c r="Q18" s="150" t="s">
        <v>381</v>
      </c>
      <c r="R18" s="150" t="s">
        <v>382</v>
      </c>
      <c r="S18" s="178" t="s">
        <v>383</v>
      </c>
      <c r="T18" s="178" t="s">
        <v>1273</v>
      </c>
      <c r="U18" s="178" t="s">
        <v>1274</v>
      </c>
      <c r="V18" s="178" t="s">
        <v>386</v>
      </c>
      <c r="AA18" s="202">
        <f>IF(OR(J18="Fail",ISBLANK(J18)),INDEX('Issue Code Table'!C:C,MATCH(N:N,'Issue Code Table'!A:A,0)),IF(M18="Critical",6,IF(M18="Significant",5,IF(M18="Moderate",3,2))))</f>
        <v>7</v>
      </c>
    </row>
    <row r="19" spans="1:27" ht="80.5" customHeight="1" x14ac:dyDescent="0.25">
      <c r="A19" s="196" t="s">
        <v>1275</v>
      </c>
      <c r="B19" s="211" t="s">
        <v>388</v>
      </c>
      <c r="C19" s="212" t="s">
        <v>389</v>
      </c>
      <c r="D19" s="195" t="s">
        <v>163</v>
      </c>
      <c r="E19" s="194" t="s">
        <v>390</v>
      </c>
      <c r="F19" s="194" t="s">
        <v>1276</v>
      </c>
      <c r="G19" s="178" t="s">
        <v>1277</v>
      </c>
      <c r="H19" s="195" t="s">
        <v>393</v>
      </c>
      <c r="I19" s="150"/>
      <c r="J19" s="151"/>
      <c r="K19" s="195" t="s">
        <v>394</v>
      </c>
      <c r="L19" s="178" t="s">
        <v>395</v>
      </c>
      <c r="M19" s="152" t="s">
        <v>184</v>
      </c>
      <c r="N19" s="147" t="s">
        <v>396</v>
      </c>
      <c r="O19" s="184" t="s">
        <v>397</v>
      </c>
      <c r="P19" s="177"/>
      <c r="Q19" s="150" t="s">
        <v>381</v>
      </c>
      <c r="R19" s="150" t="s">
        <v>398</v>
      </c>
      <c r="S19" s="178" t="s">
        <v>399</v>
      </c>
      <c r="T19" s="178" t="s">
        <v>1278</v>
      </c>
      <c r="U19" s="178" t="s">
        <v>1279</v>
      </c>
      <c r="V19" s="178" t="s">
        <v>402</v>
      </c>
      <c r="AA19" s="202" t="e">
        <f>IF(OR(J19="Fail",ISBLANK(J19)),INDEX('Issue Code Table'!C:C,MATCH(N:N,'Issue Code Table'!A:A,0)),IF(M19="Critical",6,IF(M19="Significant",5,IF(M19="Moderate",3,2))))</f>
        <v>#N/A</v>
      </c>
    </row>
    <row r="20" spans="1:27" ht="80.5" customHeight="1" x14ac:dyDescent="0.25">
      <c r="A20" s="196" t="s">
        <v>1280</v>
      </c>
      <c r="B20" s="198" t="s">
        <v>445</v>
      </c>
      <c r="C20" s="198" t="s">
        <v>446</v>
      </c>
      <c r="D20" s="195" t="s">
        <v>291</v>
      </c>
      <c r="E20" s="194" t="s">
        <v>447</v>
      </c>
      <c r="F20" s="194" t="s">
        <v>448</v>
      </c>
      <c r="G20" s="178" t="s">
        <v>1281</v>
      </c>
      <c r="H20" s="195" t="s">
        <v>450</v>
      </c>
      <c r="I20" s="150"/>
      <c r="J20" s="151"/>
      <c r="K20" s="195" t="s">
        <v>451</v>
      </c>
      <c r="L20" s="178"/>
      <c r="M20" s="152" t="s">
        <v>184</v>
      </c>
      <c r="N20" s="147" t="s">
        <v>452</v>
      </c>
      <c r="O20" s="152" t="s">
        <v>453</v>
      </c>
      <c r="P20" s="177"/>
      <c r="Q20" s="150" t="s">
        <v>381</v>
      </c>
      <c r="R20" s="150" t="s">
        <v>412</v>
      </c>
      <c r="S20" s="178" t="s">
        <v>455</v>
      </c>
      <c r="T20" s="178" t="s">
        <v>1282</v>
      </c>
      <c r="U20" s="178" t="s">
        <v>1283</v>
      </c>
      <c r="V20" s="178" t="s">
        <v>458</v>
      </c>
      <c r="AA20" s="202">
        <f>IF(OR(J20="Fail",ISBLANK(J20)),INDEX('Issue Code Table'!C:C,MATCH(N:N,'Issue Code Table'!A:A,0)),IF(M20="Critical",6,IF(M20="Significant",5,IF(M20="Moderate",3,2))))</f>
        <v>5</v>
      </c>
    </row>
    <row r="21" spans="1:27" ht="80.5" customHeight="1" x14ac:dyDescent="0.25">
      <c r="A21" s="196" t="s">
        <v>1284</v>
      </c>
      <c r="B21" s="194" t="s">
        <v>445</v>
      </c>
      <c r="C21" s="194" t="s">
        <v>446</v>
      </c>
      <c r="D21" s="195" t="s">
        <v>291</v>
      </c>
      <c r="E21" s="194" t="s">
        <v>462</v>
      </c>
      <c r="F21" s="194" t="s">
        <v>463</v>
      </c>
      <c r="G21" s="178" t="s">
        <v>1285</v>
      </c>
      <c r="H21" s="195" t="s">
        <v>465</v>
      </c>
      <c r="I21" s="150"/>
      <c r="J21" s="151"/>
      <c r="K21" s="195" t="s">
        <v>466</v>
      </c>
      <c r="L21" s="178"/>
      <c r="M21" s="152" t="s">
        <v>214</v>
      </c>
      <c r="N21" s="151" t="s">
        <v>467</v>
      </c>
      <c r="O21" s="186" t="s">
        <v>468</v>
      </c>
      <c r="P21" s="177"/>
      <c r="Q21" s="150" t="s">
        <v>381</v>
      </c>
      <c r="R21" s="150" t="s">
        <v>426</v>
      </c>
      <c r="S21" s="178" t="s">
        <v>470</v>
      </c>
      <c r="T21" s="178" t="s">
        <v>1286</v>
      </c>
      <c r="U21" s="178" t="s">
        <v>472</v>
      </c>
      <c r="V21" s="178"/>
      <c r="AA21" s="202">
        <f>IF(OR(J21="Fail",ISBLANK(J21)),INDEX('Issue Code Table'!C:C,MATCH(N:N,'Issue Code Table'!A:A,0)),IF(M21="Critical",6,IF(M21="Significant",5,IF(M21="Moderate",3,2))))</f>
        <v>4</v>
      </c>
    </row>
    <row r="22" spans="1:27" ht="80.5" customHeight="1" x14ac:dyDescent="0.25">
      <c r="A22" s="196" t="s">
        <v>1287</v>
      </c>
      <c r="B22" s="170" t="s">
        <v>388</v>
      </c>
      <c r="C22" s="170" t="s">
        <v>1288</v>
      </c>
      <c r="D22" s="195" t="s">
        <v>163</v>
      </c>
      <c r="E22" s="194" t="s">
        <v>1289</v>
      </c>
      <c r="F22" s="194" t="s">
        <v>1290</v>
      </c>
      <c r="G22" s="178" t="s">
        <v>1291</v>
      </c>
      <c r="H22" s="195" t="s">
        <v>1292</v>
      </c>
      <c r="I22" s="150"/>
      <c r="J22" s="151"/>
      <c r="K22" s="195" t="s">
        <v>1293</v>
      </c>
      <c r="L22" s="178" t="s">
        <v>1294</v>
      </c>
      <c r="M22" s="152" t="s">
        <v>214</v>
      </c>
      <c r="N22" s="151" t="s">
        <v>1295</v>
      </c>
      <c r="O22" s="186" t="s">
        <v>1296</v>
      </c>
      <c r="P22" s="177"/>
      <c r="Q22" s="150" t="s">
        <v>381</v>
      </c>
      <c r="R22" s="150" t="s">
        <v>439</v>
      </c>
      <c r="S22" s="178" t="s">
        <v>1297</v>
      </c>
      <c r="T22" s="178" t="s">
        <v>1298</v>
      </c>
      <c r="U22" s="178" t="s">
        <v>1299</v>
      </c>
      <c r="V22" s="178"/>
      <c r="AA22" s="202">
        <f>IF(OR(J22="Fail",ISBLANK(J22)),INDEX('Issue Code Table'!C:C,MATCH(N:N,'Issue Code Table'!A:A,0)),IF(M22="Critical",6,IF(M22="Significant",5,IF(M22="Moderate",3,2))))</f>
        <v>3</v>
      </c>
    </row>
    <row r="23" spans="1:27" ht="80.5" customHeight="1" x14ac:dyDescent="0.25">
      <c r="A23" s="196" t="s">
        <v>1300</v>
      </c>
      <c r="B23" s="196" t="s">
        <v>404</v>
      </c>
      <c r="C23" s="196" t="s">
        <v>194</v>
      </c>
      <c r="D23" s="195" t="s">
        <v>291</v>
      </c>
      <c r="E23" s="194" t="s">
        <v>405</v>
      </c>
      <c r="F23" s="194" t="s">
        <v>1027</v>
      </c>
      <c r="G23" s="178" t="s">
        <v>1301</v>
      </c>
      <c r="H23" s="195" t="s">
        <v>408</v>
      </c>
      <c r="I23" s="150"/>
      <c r="J23" s="151"/>
      <c r="K23" s="195" t="s">
        <v>409</v>
      </c>
      <c r="L23" s="178"/>
      <c r="M23" s="152" t="s">
        <v>214</v>
      </c>
      <c r="N23" s="147" t="s">
        <v>410</v>
      </c>
      <c r="O23" s="152" t="s">
        <v>411</v>
      </c>
      <c r="P23" s="177"/>
      <c r="Q23" s="150" t="s">
        <v>381</v>
      </c>
      <c r="R23" s="150" t="s">
        <v>454</v>
      </c>
      <c r="S23" s="178" t="s">
        <v>413</v>
      </c>
      <c r="T23" s="178" t="s">
        <v>1302</v>
      </c>
      <c r="U23" s="199" t="s">
        <v>1030</v>
      </c>
      <c r="V23" s="178"/>
      <c r="AA23" s="202">
        <f>IF(OR(J23="Fail",ISBLANK(J23)),INDEX('Issue Code Table'!C:C,MATCH(N:N,'Issue Code Table'!A:A,0)),IF(M23="Critical",6,IF(M23="Significant",5,IF(M23="Moderate",3,2))))</f>
        <v>6</v>
      </c>
    </row>
    <row r="24" spans="1:27" ht="80.5" customHeight="1" x14ac:dyDescent="0.25">
      <c r="A24" s="196" t="s">
        <v>1303</v>
      </c>
      <c r="B24" s="196" t="s">
        <v>417</v>
      </c>
      <c r="C24" s="196" t="s">
        <v>418</v>
      </c>
      <c r="D24" s="195" t="s">
        <v>163</v>
      </c>
      <c r="E24" s="194" t="s">
        <v>419</v>
      </c>
      <c r="F24" s="194" t="s">
        <v>420</v>
      </c>
      <c r="G24" s="178" t="s">
        <v>1304</v>
      </c>
      <c r="H24" s="195" t="s">
        <v>422</v>
      </c>
      <c r="I24" s="150"/>
      <c r="J24" s="151"/>
      <c r="K24" s="195" t="s">
        <v>423</v>
      </c>
      <c r="L24" s="178"/>
      <c r="M24" s="152" t="s">
        <v>184</v>
      </c>
      <c r="N24" s="147" t="s">
        <v>424</v>
      </c>
      <c r="O24" s="152" t="s">
        <v>425</v>
      </c>
      <c r="P24" s="177"/>
      <c r="Q24" s="150" t="s">
        <v>381</v>
      </c>
      <c r="R24" s="150" t="s">
        <v>469</v>
      </c>
      <c r="S24" s="178" t="s">
        <v>427</v>
      </c>
      <c r="T24" s="178" t="s">
        <v>1305</v>
      </c>
      <c r="U24" s="178" t="s">
        <v>1306</v>
      </c>
      <c r="V24" s="178" t="s">
        <v>430</v>
      </c>
      <c r="AA24" s="202">
        <f>IF(OR(J24="Fail",ISBLANK(J24)),INDEX('Issue Code Table'!C:C,MATCH(N:N,'Issue Code Table'!A:A,0)),IF(M24="Critical",6,IF(M24="Significant",5,IF(M24="Moderate",3,2))))</f>
        <v>5</v>
      </c>
    </row>
    <row r="25" spans="1:27" ht="80.5" customHeight="1" x14ac:dyDescent="0.25">
      <c r="A25" s="196" t="s">
        <v>1307</v>
      </c>
      <c r="B25" s="196" t="s">
        <v>432</v>
      </c>
      <c r="C25" s="196" t="s">
        <v>433</v>
      </c>
      <c r="D25" s="195" t="s">
        <v>163</v>
      </c>
      <c r="E25" s="194" t="s">
        <v>434</v>
      </c>
      <c r="F25" s="194" t="s">
        <v>435</v>
      </c>
      <c r="G25" s="178" t="s">
        <v>1308</v>
      </c>
      <c r="H25" s="195" t="s">
        <v>437</v>
      </c>
      <c r="I25" s="150"/>
      <c r="J25" s="151"/>
      <c r="K25" s="195" t="s">
        <v>438</v>
      </c>
      <c r="L25" s="178"/>
      <c r="M25" s="152" t="s">
        <v>184</v>
      </c>
      <c r="N25" s="147" t="s">
        <v>424</v>
      </c>
      <c r="O25" s="152" t="s">
        <v>425</v>
      </c>
      <c r="P25" s="177"/>
      <c r="Q25" s="150" t="s">
        <v>381</v>
      </c>
      <c r="R25" s="150" t="s">
        <v>1309</v>
      </c>
      <c r="S25" s="178" t="s">
        <v>440</v>
      </c>
      <c r="T25" s="178" t="s">
        <v>1310</v>
      </c>
      <c r="U25" s="178" t="s">
        <v>442</v>
      </c>
      <c r="V25" s="178" t="s">
        <v>443</v>
      </c>
      <c r="AA25" s="202">
        <f>IF(OR(J25="Fail",ISBLANK(J25)),INDEX('Issue Code Table'!C:C,MATCH(N:N,'Issue Code Table'!A:A,0)),IF(M25="Critical",6,IF(M25="Significant",5,IF(M25="Moderate",3,2))))</f>
        <v>5</v>
      </c>
    </row>
    <row r="26" spans="1:27" ht="80.5" customHeight="1" x14ac:dyDescent="0.25">
      <c r="A26" s="196" t="s">
        <v>1311</v>
      </c>
      <c r="B26" s="196" t="s">
        <v>474</v>
      </c>
      <c r="C26" s="196" t="s">
        <v>475</v>
      </c>
      <c r="D26" s="195" t="s">
        <v>291</v>
      </c>
      <c r="E26" s="194" t="s">
        <v>1312</v>
      </c>
      <c r="F26" s="194" t="s">
        <v>477</v>
      </c>
      <c r="G26" s="178" t="s">
        <v>1313</v>
      </c>
      <c r="H26" s="195" t="s">
        <v>1314</v>
      </c>
      <c r="I26" s="150"/>
      <c r="J26" s="151"/>
      <c r="K26" s="195" t="s">
        <v>1315</v>
      </c>
      <c r="L26" s="178" t="s">
        <v>1316</v>
      </c>
      <c r="M26" s="152" t="s">
        <v>214</v>
      </c>
      <c r="N26" s="147" t="s">
        <v>481</v>
      </c>
      <c r="O26" s="186" t="s">
        <v>1317</v>
      </c>
      <c r="P26" s="177"/>
      <c r="Q26" s="150" t="s">
        <v>483</v>
      </c>
      <c r="R26" s="150" t="s">
        <v>484</v>
      </c>
      <c r="S26" s="178" t="s">
        <v>485</v>
      </c>
      <c r="T26" s="178" t="s">
        <v>1318</v>
      </c>
      <c r="U26" s="195" t="s">
        <v>1319</v>
      </c>
      <c r="V26" s="178"/>
      <c r="AA26" s="202">
        <f>IF(OR(J26="Fail",ISBLANK(J26)),INDEX('Issue Code Table'!C:C,MATCH(N:N,'Issue Code Table'!A:A,0)),IF(M26="Critical",6,IF(M26="Significant",5,IF(M26="Moderate",3,2))))</f>
        <v>4</v>
      </c>
    </row>
    <row r="27" spans="1:27" ht="80.5" customHeight="1" x14ac:dyDescent="0.25">
      <c r="A27" s="196" t="s">
        <v>1320</v>
      </c>
      <c r="B27" s="196" t="s">
        <v>262</v>
      </c>
      <c r="C27" s="196" t="s">
        <v>263</v>
      </c>
      <c r="D27" s="195" t="s">
        <v>291</v>
      </c>
      <c r="E27" s="194" t="s">
        <v>1049</v>
      </c>
      <c r="F27" s="194" t="s">
        <v>490</v>
      </c>
      <c r="G27" s="178" t="s">
        <v>1321</v>
      </c>
      <c r="H27" s="195" t="s">
        <v>492</v>
      </c>
      <c r="I27" s="150"/>
      <c r="J27" s="151"/>
      <c r="K27" s="195" t="s">
        <v>493</v>
      </c>
      <c r="L27" s="178" t="s">
        <v>494</v>
      </c>
      <c r="M27" s="152" t="s">
        <v>214</v>
      </c>
      <c r="N27" s="147" t="s">
        <v>215</v>
      </c>
      <c r="O27" s="152" t="s">
        <v>216</v>
      </c>
      <c r="P27" s="177"/>
      <c r="Q27" s="150" t="s">
        <v>483</v>
      </c>
      <c r="R27" s="150" t="s">
        <v>495</v>
      </c>
      <c r="S27" s="178" t="s">
        <v>496</v>
      </c>
      <c r="T27" s="178" t="s">
        <v>1322</v>
      </c>
      <c r="U27" s="178" t="s">
        <v>1323</v>
      </c>
      <c r="V27" s="178"/>
      <c r="AA27" s="202">
        <f>IF(OR(J27="Fail",ISBLANK(J27)),INDEX('Issue Code Table'!C:C,MATCH(N:N,'Issue Code Table'!A:A,0)),IF(M27="Critical",6,IF(M27="Significant",5,IF(M27="Moderate",3,2))))</f>
        <v>5</v>
      </c>
    </row>
    <row r="28" spans="1:27" ht="80.5" customHeight="1" x14ac:dyDescent="0.25">
      <c r="A28" s="196" t="s">
        <v>1324</v>
      </c>
      <c r="B28" s="196" t="s">
        <v>262</v>
      </c>
      <c r="C28" s="196" t="s">
        <v>263</v>
      </c>
      <c r="D28" s="195" t="s">
        <v>291</v>
      </c>
      <c r="E28" s="194" t="s">
        <v>500</v>
      </c>
      <c r="F28" s="194" t="s">
        <v>501</v>
      </c>
      <c r="G28" s="178" t="s">
        <v>1325</v>
      </c>
      <c r="H28" s="195" t="s">
        <v>503</v>
      </c>
      <c r="I28" s="150"/>
      <c r="J28" s="151"/>
      <c r="K28" s="195" t="s">
        <v>504</v>
      </c>
      <c r="L28" s="178" t="s">
        <v>494</v>
      </c>
      <c r="M28" s="152" t="s">
        <v>214</v>
      </c>
      <c r="N28" s="147" t="s">
        <v>215</v>
      </c>
      <c r="O28" s="152" t="s">
        <v>216</v>
      </c>
      <c r="P28" s="177"/>
      <c r="Q28" s="150" t="s">
        <v>483</v>
      </c>
      <c r="R28" s="150" t="s">
        <v>505</v>
      </c>
      <c r="S28" s="178" t="s">
        <v>506</v>
      </c>
      <c r="T28" s="178" t="s">
        <v>1326</v>
      </c>
      <c r="U28" s="178" t="s">
        <v>508</v>
      </c>
      <c r="V28" s="178"/>
      <c r="AA28" s="202">
        <f>IF(OR(J28="Fail",ISBLANK(J28)),INDEX('Issue Code Table'!C:C,MATCH(N:N,'Issue Code Table'!A:A,0)),IF(M28="Critical",6,IF(M28="Significant",5,IF(M28="Moderate",3,2))))</f>
        <v>5</v>
      </c>
    </row>
    <row r="29" spans="1:27" ht="80.5" customHeight="1" x14ac:dyDescent="0.25">
      <c r="A29" s="196" t="s">
        <v>1327</v>
      </c>
      <c r="B29" s="196" t="s">
        <v>262</v>
      </c>
      <c r="C29" s="196" t="s">
        <v>263</v>
      </c>
      <c r="D29" s="195" t="s">
        <v>163</v>
      </c>
      <c r="E29" s="194" t="s">
        <v>510</v>
      </c>
      <c r="F29" s="194" t="s">
        <v>511</v>
      </c>
      <c r="G29" s="178" t="s">
        <v>1328</v>
      </c>
      <c r="H29" s="195" t="s">
        <v>513</v>
      </c>
      <c r="I29" s="150"/>
      <c r="J29" s="151"/>
      <c r="K29" s="195" t="s">
        <v>514</v>
      </c>
      <c r="L29" s="178"/>
      <c r="M29" s="152" t="s">
        <v>184</v>
      </c>
      <c r="N29" s="147" t="s">
        <v>424</v>
      </c>
      <c r="O29" s="152" t="s">
        <v>425</v>
      </c>
      <c r="P29" s="177"/>
      <c r="Q29" s="150" t="s">
        <v>483</v>
      </c>
      <c r="R29" s="150" t="s">
        <v>515</v>
      </c>
      <c r="S29" s="178" t="s">
        <v>516</v>
      </c>
      <c r="T29" s="178" t="s">
        <v>1329</v>
      </c>
      <c r="U29" s="178" t="s">
        <v>1330</v>
      </c>
      <c r="V29" s="178" t="s">
        <v>443</v>
      </c>
      <c r="AA29" s="202">
        <f>IF(OR(J29="Fail",ISBLANK(J29)),INDEX('Issue Code Table'!C:C,MATCH(N:N,'Issue Code Table'!A:A,0)),IF(M29="Critical",6,IF(M29="Significant",5,IF(M29="Moderate",3,2))))</f>
        <v>5</v>
      </c>
    </row>
    <row r="30" spans="1:27" ht="80.5" customHeight="1" x14ac:dyDescent="0.25">
      <c r="A30" s="196" t="s">
        <v>1331</v>
      </c>
      <c r="B30" s="196" t="s">
        <v>262</v>
      </c>
      <c r="C30" s="196" t="s">
        <v>263</v>
      </c>
      <c r="D30" s="195" t="s">
        <v>291</v>
      </c>
      <c r="E30" s="194" t="s">
        <v>1332</v>
      </c>
      <c r="F30" s="194" t="s">
        <v>521</v>
      </c>
      <c r="G30" s="178" t="s">
        <v>1333</v>
      </c>
      <c r="H30" s="195" t="s">
        <v>523</v>
      </c>
      <c r="I30" s="150"/>
      <c r="J30" s="151"/>
      <c r="K30" s="195" t="s">
        <v>524</v>
      </c>
      <c r="L30" s="178" t="s">
        <v>525</v>
      </c>
      <c r="M30" s="152" t="s">
        <v>184</v>
      </c>
      <c r="N30" s="147" t="s">
        <v>215</v>
      </c>
      <c r="O30" s="152" t="s">
        <v>216</v>
      </c>
      <c r="P30" s="177"/>
      <c r="Q30" s="150" t="s">
        <v>483</v>
      </c>
      <c r="R30" s="150" t="s">
        <v>526</v>
      </c>
      <c r="S30" s="178" t="s">
        <v>527</v>
      </c>
      <c r="T30" s="178" t="s">
        <v>1334</v>
      </c>
      <c r="U30" s="178" t="s">
        <v>529</v>
      </c>
      <c r="V30" s="178" t="s">
        <v>530</v>
      </c>
      <c r="AA30" s="202">
        <f>IF(OR(J30="Fail",ISBLANK(J30)),INDEX('Issue Code Table'!C:C,MATCH(N:N,'Issue Code Table'!A:A,0)),IF(M30="Critical",6,IF(M30="Significant",5,IF(M30="Moderate",3,2))))</f>
        <v>5</v>
      </c>
    </row>
    <row r="31" spans="1:27" ht="80.5" customHeight="1" x14ac:dyDescent="0.25">
      <c r="A31" s="196" t="s">
        <v>1335</v>
      </c>
      <c r="B31" s="196" t="s">
        <v>474</v>
      </c>
      <c r="C31" s="196" t="s">
        <v>475</v>
      </c>
      <c r="D31" s="195" t="s">
        <v>291</v>
      </c>
      <c r="E31" s="194" t="s">
        <v>532</v>
      </c>
      <c r="F31" s="194" t="s">
        <v>533</v>
      </c>
      <c r="G31" s="178" t="s">
        <v>1336</v>
      </c>
      <c r="H31" s="195" t="s">
        <v>535</v>
      </c>
      <c r="I31" s="150"/>
      <c r="J31" s="151"/>
      <c r="K31" s="195" t="s">
        <v>536</v>
      </c>
      <c r="L31" s="178"/>
      <c r="M31" s="152" t="s">
        <v>214</v>
      </c>
      <c r="N31" s="151" t="s">
        <v>481</v>
      </c>
      <c r="O31" s="184" t="s">
        <v>482</v>
      </c>
      <c r="P31" s="177"/>
      <c r="Q31" s="150" t="s">
        <v>483</v>
      </c>
      <c r="R31" s="150" t="s">
        <v>537</v>
      </c>
      <c r="S31" s="178" t="s">
        <v>538</v>
      </c>
      <c r="T31" s="178" t="s">
        <v>1337</v>
      </c>
      <c r="U31" s="178" t="s">
        <v>540</v>
      </c>
      <c r="V31" s="178"/>
      <c r="AA31" s="202">
        <f>IF(OR(J31="Fail",ISBLANK(J31)),INDEX('Issue Code Table'!C:C,MATCH(N:N,'Issue Code Table'!A:A,0)),IF(M31="Critical",6,IF(M31="Significant",5,IF(M31="Moderate",3,2))))</f>
        <v>4</v>
      </c>
    </row>
    <row r="32" spans="1:27" ht="80.5" customHeight="1" x14ac:dyDescent="0.25">
      <c r="A32" s="196" t="s">
        <v>1338</v>
      </c>
      <c r="B32" s="196" t="s">
        <v>474</v>
      </c>
      <c r="C32" s="196" t="s">
        <v>475</v>
      </c>
      <c r="D32" s="195" t="s">
        <v>291</v>
      </c>
      <c r="E32" s="194" t="s">
        <v>542</v>
      </c>
      <c r="F32" s="194" t="s">
        <v>543</v>
      </c>
      <c r="G32" s="178" t="s">
        <v>1339</v>
      </c>
      <c r="H32" s="195" t="s">
        <v>1067</v>
      </c>
      <c r="I32" s="150"/>
      <c r="J32" s="151"/>
      <c r="K32" s="195" t="s">
        <v>1068</v>
      </c>
      <c r="L32" s="178" t="s">
        <v>1340</v>
      </c>
      <c r="M32" s="152" t="s">
        <v>214</v>
      </c>
      <c r="N32" s="151" t="s">
        <v>481</v>
      </c>
      <c r="O32" s="184" t="s">
        <v>482</v>
      </c>
      <c r="P32" s="177"/>
      <c r="Q32" s="150" t="s">
        <v>483</v>
      </c>
      <c r="R32" s="150" t="s">
        <v>547</v>
      </c>
      <c r="S32" s="178" t="s">
        <v>548</v>
      </c>
      <c r="T32" s="178" t="s">
        <v>1341</v>
      </c>
      <c r="U32" s="178" t="s">
        <v>550</v>
      </c>
      <c r="V32" s="178"/>
      <c r="AA32" s="202">
        <f>IF(OR(J32="Fail",ISBLANK(J32)),INDEX('Issue Code Table'!C:C,MATCH(N:N,'Issue Code Table'!A:A,0)),IF(M32="Critical",6,IF(M32="Significant",5,IF(M32="Moderate",3,2))))</f>
        <v>4</v>
      </c>
    </row>
    <row r="33" spans="1:27" ht="80.5" customHeight="1" x14ac:dyDescent="0.25">
      <c r="A33" s="196" t="s">
        <v>1342</v>
      </c>
      <c r="B33" s="196" t="s">
        <v>432</v>
      </c>
      <c r="C33" s="196" t="s">
        <v>433</v>
      </c>
      <c r="D33" s="195" t="s">
        <v>163</v>
      </c>
      <c r="E33" s="194" t="s">
        <v>552</v>
      </c>
      <c r="F33" s="194" t="s">
        <v>553</v>
      </c>
      <c r="G33" s="178" t="s">
        <v>1343</v>
      </c>
      <c r="H33" s="195" t="s">
        <v>523</v>
      </c>
      <c r="I33" s="150"/>
      <c r="J33" s="151"/>
      <c r="K33" s="195" t="s">
        <v>555</v>
      </c>
      <c r="L33" s="178" t="s">
        <v>525</v>
      </c>
      <c r="M33" s="152" t="s">
        <v>184</v>
      </c>
      <c r="N33" s="147" t="s">
        <v>424</v>
      </c>
      <c r="O33" s="152" t="s">
        <v>425</v>
      </c>
      <c r="P33" s="177"/>
      <c r="Q33" s="150" t="s">
        <v>483</v>
      </c>
      <c r="R33" s="150" t="s">
        <v>1344</v>
      </c>
      <c r="S33" s="178" t="s">
        <v>556</v>
      </c>
      <c r="T33" s="178" t="s">
        <v>1345</v>
      </c>
      <c r="U33" s="178" t="s">
        <v>1346</v>
      </c>
      <c r="V33" s="178" t="s">
        <v>559</v>
      </c>
      <c r="AA33" s="202">
        <f>IF(OR(J33="Fail",ISBLANK(J33)),INDEX('Issue Code Table'!C:C,MATCH(N:N,'Issue Code Table'!A:A,0)),IF(M33="Critical",6,IF(M33="Significant",5,IF(M33="Moderate",3,2))))</f>
        <v>5</v>
      </c>
    </row>
    <row r="34" spans="1:27" ht="80.5" customHeight="1" x14ac:dyDescent="0.25">
      <c r="A34" s="196" t="s">
        <v>1347</v>
      </c>
      <c r="B34" s="196" t="s">
        <v>586</v>
      </c>
      <c r="C34" s="196" t="s">
        <v>587</v>
      </c>
      <c r="D34" s="195" t="s">
        <v>291</v>
      </c>
      <c r="E34" s="194" t="s">
        <v>588</v>
      </c>
      <c r="F34" s="194" t="s">
        <v>589</v>
      </c>
      <c r="G34" s="178" t="s">
        <v>590</v>
      </c>
      <c r="H34" s="195" t="s">
        <v>591</v>
      </c>
      <c r="I34" s="150"/>
      <c r="J34" s="151"/>
      <c r="K34" s="195" t="s">
        <v>592</v>
      </c>
      <c r="L34" s="178"/>
      <c r="M34" s="152" t="s">
        <v>214</v>
      </c>
      <c r="N34" s="147" t="s">
        <v>593</v>
      </c>
      <c r="O34" s="152" t="s">
        <v>594</v>
      </c>
      <c r="P34" s="177"/>
      <c r="Q34" s="150" t="s">
        <v>570</v>
      </c>
      <c r="R34" s="150" t="s">
        <v>595</v>
      </c>
      <c r="S34" s="178" t="s">
        <v>596</v>
      </c>
      <c r="T34" s="178" t="s">
        <v>1080</v>
      </c>
      <c r="U34" s="178" t="s">
        <v>1081</v>
      </c>
      <c r="V34" s="178"/>
      <c r="AA34" s="202">
        <f>IF(OR(J34="Fail",ISBLANK(J34)),INDEX('Issue Code Table'!C:C,MATCH(N:N,'Issue Code Table'!A:A,0)),IF(M34="Critical",6,IF(M34="Significant",5,IF(M34="Moderate",3,2))))</f>
        <v>4</v>
      </c>
    </row>
    <row r="35" spans="1:27" ht="80.5" customHeight="1" x14ac:dyDescent="0.25">
      <c r="A35" s="196" t="s">
        <v>1348</v>
      </c>
      <c r="B35" s="196" t="s">
        <v>600</v>
      </c>
      <c r="C35" s="196" t="s">
        <v>601</v>
      </c>
      <c r="D35" s="195" t="s">
        <v>163</v>
      </c>
      <c r="E35" s="194" t="s">
        <v>602</v>
      </c>
      <c r="F35" s="194" t="s">
        <v>603</v>
      </c>
      <c r="G35" s="178" t="s">
        <v>1349</v>
      </c>
      <c r="H35" s="195" t="s">
        <v>1084</v>
      </c>
      <c r="I35" s="150"/>
      <c r="J35" s="151"/>
      <c r="K35" s="195" t="s">
        <v>606</v>
      </c>
      <c r="L35" s="178"/>
      <c r="M35" s="152" t="s">
        <v>184</v>
      </c>
      <c r="N35" s="147" t="s">
        <v>607</v>
      </c>
      <c r="O35" s="152" t="s">
        <v>608</v>
      </c>
      <c r="P35" s="177"/>
      <c r="Q35" s="150" t="s">
        <v>609</v>
      </c>
      <c r="R35" s="150" t="s">
        <v>610</v>
      </c>
      <c r="S35" s="178" t="s">
        <v>611</v>
      </c>
      <c r="T35" s="178" t="s">
        <v>1350</v>
      </c>
      <c r="U35" s="178" t="s">
        <v>613</v>
      </c>
      <c r="V35" s="178" t="s">
        <v>614</v>
      </c>
      <c r="AA35" s="202">
        <f>IF(OR(J35="Fail",ISBLANK(J35)),INDEX('Issue Code Table'!C:C,MATCH(N:N,'Issue Code Table'!A:A,0)),IF(M35="Critical",6,IF(M35="Significant",5,IF(M35="Moderate",3,2))))</f>
        <v>5</v>
      </c>
    </row>
    <row r="36" spans="1:27" ht="80.5" customHeight="1" x14ac:dyDescent="0.25">
      <c r="A36" s="196" t="s">
        <v>1351</v>
      </c>
      <c r="B36" s="196" t="s">
        <v>262</v>
      </c>
      <c r="C36" s="196" t="s">
        <v>263</v>
      </c>
      <c r="D36" s="195" t="s">
        <v>291</v>
      </c>
      <c r="E36" s="194" t="s">
        <v>616</v>
      </c>
      <c r="F36" s="194" t="s">
        <v>617</v>
      </c>
      <c r="G36" s="178" t="s">
        <v>1352</v>
      </c>
      <c r="H36" s="195" t="s">
        <v>619</v>
      </c>
      <c r="I36" s="150"/>
      <c r="J36" s="151"/>
      <c r="K36" s="195" t="s">
        <v>620</v>
      </c>
      <c r="L36" s="178"/>
      <c r="M36" s="152" t="s">
        <v>184</v>
      </c>
      <c r="N36" s="147" t="s">
        <v>607</v>
      </c>
      <c r="O36" s="152" t="s">
        <v>608</v>
      </c>
      <c r="P36" s="177"/>
      <c r="Q36" s="150" t="s">
        <v>609</v>
      </c>
      <c r="R36" s="150" t="s">
        <v>621</v>
      </c>
      <c r="S36" s="178" t="s">
        <v>622</v>
      </c>
      <c r="T36" s="178" t="s">
        <v>1353</v>
      </c>
      <c r="U36" s="178" t="s">
        <v>624</v>
      </c>
      <c r="V36" s="178" t="s">
        <v>625</v>
      </c>
      <c r="AA36" s="202">
        <f>IF(OR(J36="Fail",ISBLANK(J36)),INDEX('Issue Code Table'!C:C,MATCH(N:N,'Issue Code Table'!A:A,0)),IF(M36="Critical",6,IF(M36="Significant",5,IF(M36="Moderate",3,2))))</f>
        <v>5</v>
      </c>
    </row>
    <row r="37" spans="1:27" ht="80.5" customHeight="1" x14ac:dyDescent="0.25">
      <c r="A37" s="196" t="s">
        <v>1354</v>
      </c>
      <c r="B37" s="196" t="s">
        <v>600</v>
      </c>
      <c r="C37" s="196" t="s">
        <v>601</v>
      </c>
      <c r="D37" s="195" t="s">
        <v>291</v>
      </c>
      <c r="E37" s="194" t="s">
        <v>627</v>
      </c>
      <c r="F37" s="194" t="s">
        <v>628</v>
      </c>
      <c r="G37" s="178" t="s">
        <v>1355</v>
      </c>
      <c r="H37" s="195" t="s">
        <v>630</v>
      </c>
      <c r="I37" s="150"/>
      <c r="J37" s="151"/>
      <c r="K37" s="195" t="s">
        <v>631</v>
      </c>
      <c r="L37" s="178"/>
      <c r="M37" s="152" t="s">
        <v>184</v>
      </c>
      <c r="N37" s="147" t="s">
        <v>607</v>
      </c>
      <c r="O37" s="152" t="s">
        <v>608</v>
      </c>
      <c r="P37" s="177"/>
      <c r="Q37" s="150" t="s">
        <v>609</v>
      </c>
      <c r="R37" s="150" t="s">
        <v>632</v>
      </c>
      <c r="S37" s="178" t="s">
        <v>633</v>
      </c>
      <c r="T37" s="178" t="s">
        <v>1356</v>
      </c>
      <c r="U37" s="178" t="s">
        <v>1092</v>
      </c>
      <c r="V37" s="178" t="s">
        <v>636</v>
      </c>
      <c r="AA37" s="202">
        <f>IF(OR(J37="Fail",ISBLANK(J37)),INDEX('Issue Code Table'!C:C,MATCH(N:N,'Issue Code Table'!A:A,0)),IF(M37="Critical",6,IF(M37="Significant",5,IF(M37="Moderate",3,2))))</f>
        <v>5</v>
      </c>
    </row>
    <row r="38" spans="1:27" ht="80.5" customHeight="1" x14ac:dyDescent="0.25">
      <c r="A38" s="196" t="s">
        <v>1357</v>
      </c>
      <c r="B38" s="196" t="s">
        <v>638</v>
      </c>
      <c r="C38" s="196" t="s">
        <v>639</v>
      </c>
      <c r="D38" s="195" t="s">
        <v>291</v>
      </c>
      <c r="E38" s="194" t="s">
        <v>640</v>
      </c>
      <c r="F38" s="194" t="s">
        <v>641</v>
      </c>
      <c r="G38" s="178" t="s">
        <v>1358</v>
      </c>
      <c r="H38" s="195" t="s">
        <v>643</v>
      </c>
      <c r="I38" s="150"/>
      <c r="J38" s="151"/>
      <c r="K38" s="195" t="s">
        <v>644</v>
      </c>
      <c r="L38" s="178"/>
      <c r="M38" s="152" t="s">
        <v>214</v>
      </c>
      <c r="N38" s="147" t="s">
        <v>645</v>
      </c>
      <c r="O38" s="152" t="s">
        <v>646</v>
      </c>
      <c r="P38" s="177"/>
      <c r="Q38" s="150" t="s">
        <v>609</v>
      </c>
      <c r="R38" s="150" t="s">
        <v>647</v>
      </c>
      <c r="S38" s="178" t="s">
        <v>1095</v>
      </c>
      <c r="T38" s="178" t="s">
        <v>1359</v>
      </c>
      <c r="U38" s="178" t="s">
        <v>1360</v>
      </c>
      <c r="V38" s="178"/>
      <c r="AA38" s="202">
        <f>IF(OR(J38="Fail",ISBLANK(J38)),INDEX('Issue Code Table'!C:C,MATCH(N:N,'Issue Code Table'!A:A,0)),IF(M38="Critical",6,IF(M38="Significant",5,IF(M38="Moderate",3,2))))</f>
        <v>5</v>
      </c>
    </row>
    <row r="39" spans="1:27" ht="80.5" customHeight="1" x14ac:dyDescent="0.25">
      <c r="A39" s="196" t="s">
        <v>1361</v>
      </c>
      <c r="B39" s="196" t="s">
        <v>638</v>
      </c>
      <c r="C39" s="196" t="s">
        <v>639</v>
      </c>
      <c r="D39" s="195" t="s">
        <v>291</v>
      </c>
      <c r="E39" s="194" t="s">
        <v>652</v>
      </c>
      <c r="F39" s="194" t="s">
        <v>653</v>
      </c>
      <c r="G39" s="178" t="s">
        <v>1362</v>
      </c>
      <c r="H39" s="195" t="s">
        <v>654</v>
      </c>
      <c r="I39" s="150"/>
      <c r="J39" s="151"/>
      <c r="K39" s="195" t="s">
        <v>655</v>
      </c>
      <c r="L39" s="178"/>
      <c r="M39" s="152" t="s">
        <v>214</v>
      </c>
      <c r="N39" s="147" t="s">
        <v>645</v>
      </c>
      <c r="O39" s="152" t="s">
        <v>646</v>
      </c>
      <c r="P39" s="177"/>
      <c r="Q39" s="150" t="s">
        <v>609</v>
      </c>
      <c r="R39" s="150" t="s">
        <v>656</v>
      </c>
      <c r="S39" s="178" t="s">
        <v>657</v>
      </c>
      <c r="T39" s="178" t="s">
        <v>1363</v>
      </c>
      <c r="U39" s="178" t="s">
        <v>1364</v>
      </c>
      <c r="V39" s="178"/>
      <c r="AA39" s="202">
        <f>IF(OR(J39="Fail",ISBLANK(J39)),INDEX('Issue Code Table'!C:C,MATCH(N:N,'Issue Code Table'!A:A,0)),IF(M39="Critical",6,IF(M39="Significant",5,IF(M39="Moderate",3,2))))</f>
        <v>5</v>
      </c>
    </row>
    <row r="40" spans="1:27" ht="80.5" customHeight="1" x14ac:dyDescent="0.25">
      <c r="A40" s="196" t="s">
        <v>1365</v>
      </c>
      <c r="B40" s="196" t="s">
        <v>638</v>
      </c>
      <c r="C40" s="196" t="s">
        <v>639</v>
      </c>
      <c r="D40" s="195" t="s">
        <v>163</v>
      </c>
      <c r="E40" s="194" t="s">
        <v>1366</v>
      </c>
      <c r="F40" s="194" t="s">
        <v>662</v>
      </c>
      <c r="G40" s="178" t="s">
        <v>1367</v>
      </c>
      <c r="H40" s="195" t="s">
        <v>664</v>
      </c>
      <c r="I40" s="150"/>
      <c r="J40" s="151"/>
      <c r="K40" s="195" t="s">
        <v>665</v>
      </c>
      <c r="L40" s="178"/>
      <c r="M40" s="152" t="s">
        <v>214</v>
      </c>
      <c r="N40" s="147" t="s">
        <v>645</v>
      </c>
      <c r="O40" s="152" t="s">
        <v>646</v>
      </c>
      <c r="P40" s="177"/>
      <c r="Q40" s="150" t="s">
        <v>609</v>
      </c>
      <c r="R40" s="150" t="s">
        <v>666</v>
      </c>
      <c r="S40" s="178" t="s">
        <v>667</v>
      </c>
      <c r="T40" s="178" t="s">
        <v>1368</v>
      </c>
      <c r="U40" s="178" t="s">
        <v>1369</v>
      </c>
      <c r="V40" s="178"/>
      <c r="AA40" s="202">
        <f>IF(OR(J40="Fail",ISBLANK(J40)),INDEX('Issue Code Table'!C:C,MATCH(N:N,'Issue Code Table'!A:A,0)),IF(M40="Critical",6,IF(M40="Significant",5,IF(M40="Moderate",3,2))))</f>
        <v>5</v>
      </c>
    </row>
    <row r="41" spans="1:27" ht="80.5" customHeight="1" x14ac:dyDescent="0.25">
      <c r="A41" s="196" t="s">
        <v>1370</v>
      </c>
      <c r="B41" s="196" t="s">
        <v>332</v>
      </c>
      <c r="C41" s="196" t="s">
        <v>333</v>
      </c>
      <c r="D41" s="195" t="s">
        <v>291</v>
      </c>
      <c r="E41" s="194" t="s">
        <v>1371</v>
      </c>
      <c r="F41" s="194" t="s">
        <v>1105</v>
      </c>
      <c r="G41" s="178" t="s">
        <v>1372</v>
      </c>
      <c r="H41" s="195" t="s">
        <v>1107</v>
      </c>
      <c r="I41" s="150"/>
      <c r="J41" s="151"/>
      <c r="K41" s="195" t="s">
        <v>1108</v>
      </c>
      <c r="L41" s="178"/>
      <c r="M41" s="152" t="s">
        <v>214</v>
      </c>
      <c r="N41" s="147" t="s">
        <v>339</v>
      </c>
      <c r="O41" s="152" t="s">
        <v>340</v>
      </c>
      <c r="P41" s="177"/>
      <c r="Q41" s="150" t="s">
        <v>609</v>
      </c>
      <c r="R41" s="150" t="s">
        <v>1109</v>
      </c>
      <c r="S41" s="178" t="s">
        <v>1110</v>
      </c>
      <c r="T41" s="178" t="s">
        <v>1373</v>
      </c>
      <c r="U41" s="178" t="s">
        <v>1374</v>
      </c>
      <c r="V41" s="178"/>
      <c r="AA41" s="202">
        <f>IF(OR(J41="Fail",ISBLANK(J41)),INDEX('Issue Code Table'!C:C,MATCH(N:N,'Issue Code Table'!A:A,0)),IF(M41="Critical",6,IF(M41="Significant",5,IF(M41="Moderate",3,2))))</f>
        <v>4</v>
      </c>
    </row>
    <row r="42" spans="1:27" ht="80.5" customHeight="1" x14ac:dyDescent="0.25">
      <c r="A42" s="196" t="s">
        <v>1375</v>
      </c>
      <c r="B42" s="196" t="s">
        <v>797</v>
      </c>
      <c r="C42" s="196" t="s">
        <v>798</v>
      </c>
      <c r="D42" s="195" t="s">
        <v>163</v>
      </c>
      <c r="E42" s="194" t="s">
        <v>1114</v>
      </c>
      <c r="F42" s="194" t="s">
        <v>1115</v>
      </c>
      <c r="G42" s="178" t="s">
        <v>1376</v>
      </c>
      <c r="H42" s="195" t="s">
        <v>1117</v>
      </c>
      <c r="I42" s="150"/>
      <c r="J42" s="151"/>
      <c r="K42" s="195" t="s">
        <v>1118</v>
      </c>
      <c r="L42" s="178"/>
      <c r="M42" s="152" t="s">
        <v>184</v>
      </c>
      <c r="N42" s="147" t="s">
        <v>802</v>
      </c>
      <c r="O42" s="152" t="s">
        <v>803</v>
      </c>
      <c r="P42" s="177"/>
      <c r="Q42" s="150" t="s">
        <v>609</v>
      </c>
      <c r="R42" s="150" t="s">
        <v>1119</v>
      </c>
      <c r="S42" s="178" t="s">
        <v>1120</v>
      </c>
      <c r="T42" s="178" t="s">
        <v>1377</v>
      </c>
      <c r="U42" s="178" t="s">
        <v>1378</v>
      </c>
      <c r="V42" s="178" t="s">
        <v>1123</v>
      </c>
      <c r="AA42" s="202">
        <f>IF(OR(J42="Fail",ISBLANK(J42)),INDEX('Issue Code Table'!C:C,MATCH(N:N,'Issue Code Table'!A:A,0)),IF(M42="Critical",6,IF(M42="Significant",5,IF(M42="Moderate",3,2))))</f>
        <v>5</v>
      </c>
    </row>
    <row r="43" spans="1:27" ht="80.5" customHeight="1" x14ac:dyDescent="0.25">
      <c r="A43" s="196" t="s">
        <v>1379</v>
      </c>
      <c r="B43" s="211" t="s">
        <v>671</v>
      </c>
      <c r="C43" s="212" t="s">
        <v>672</v>
      </c>
      <c r="D43" s="195" t="s">
        <v>291</v>
      </c>
      <c r="E43" s="194" t="s">
        <v>673</v>
      </c>
      <c r="F43" s="194" t="s">
        <v>674</v>
      </c>
      <c r="G43" s="178" t="s">
        <v>1380</v>
      </c>
      <c r="H43" s="195" t="s">
        <v>676</v>
      </c>
      <c r="I43" s="150"/>
      <c r="J43" s="151"/>
      <c r="K43" s="195" t="s">
        <v>677</v>
      </c>
      <c r="L43" s="178"/>
      <c r="M43" s="152" t="s">
        <v>678</v>
      </c>
      <c r="N43" s="147" t="s">
        <v>679</v>
      </c>
      <c r="O43" s="152" t="s">
        <v>680</v>
      </c>
      <c r="P43" s="177"/>
      <c r="Q43" s="150" t="s">
        <v>681</v>
      </c>
      <c r="R43" s="150" t="s">
        <v>682</v>
      </c>
      <c r="S43" s="178" t="s">
        <v>683</v>
      </c>
      <c r="T43" s="178" t="s">
        <v>1381</v>
      </c>
      <c r="U43" s="178" t="s">
        <v>1382</v>
      </c>
      <c r="V43" s="178"/>
      <c r="AA43" s="202">
        <f>IF(OR(J43="Fail",ISBLANK(J43)),INDEX('Issue Code Table'!C:C,MATCH(N:N,'Issue Code Table'!A:A,0)),IF(M43="Critical",6,IF(M43="Significant",5,IF(M43="Moderate",3,2))))</f>
        <v>2</v>
      </c>
    </row>
    <row r="44" spans="1:27" ht="80.5" customHeight="1" x14ac:dyDescent="0.25">
      <c r="A44" s="196" t="s">
        <v>1383</v>
      </c>
      <c r="B44" s="196" t="s">
        <v>686</v>
      </c>
      <c r="C44" s="196" t="s">
        <v>687</v>
      </c>
      <c r="D44" s="195" t="s">
        <v>291</v>
      </c>
      <c r="E44" s="194" t="s">
        <v>688</v>
      </c>
      <c r="F44" s="194" t="s">
        <v>689</v>
      </c>
      <c r="G44" s="178" t="s">
        <v>1384</v>
      </c>
      <c r="H44" s="195" t="s">
        <v>691</v>
      </c>
      <c r="I44" s="150"/>
      <c r="J44" s="151"/>
      <c r="K44" s="195" t="s">
        <v>692</v>
      </c>
      <c r="L44" s="178"/>
      <c r="M44" s="152" t="s">
        <v>214</v>
      </c>
      <c r="N44" s="147" t="s">
        <v>693</v>
      </c>
      <c r="O44" s="152" t="s">
        <v>694</v>
      </c>
      <c r="P44" s="177"/>
      <c r="Q44" s="150" t="s">
        <v>695</v>
      </c>
      <c r="R44" s="150" t="s">
        <v>696</v>
      </c>
      <c r="S44" s="178" t="s">
        <v>697</v>
      </c>
      <c r="T44" s="178" t="s">
        <v>1130</v>
      </c>
      <c r="U44" s="178" t="s">
        <v>1385</v>
      </c>
      <c r="V44" s="178"/>
      <c r="AA44" s="202">
        <f>IF(OR(J44="Fail",ISBLANK(J44)),INDEX('Issue Code Table'!C:C,MATCH(N:N,'Issue Code Table'!A:A,0)),IF(M44="Critical",6,IF(M44="Significant",5,IF(M44="Moderate",3,2))))</f>
        <v>4</v>
      </c>
    </row>
    <row r="45" spans="1:27" ht="80.5" customHeight="1" x14ac:dyDescent="0.25">
      <c r="A45" s="196" t="s">
        <v>1386</v>
      </c>
      <c r="B45" s="196" t="s">
        <v>701</v>
      </c>
      <c r="C45" s="196" t="s">
        <v>702</v>
      </c>
      <c r="D45" s="195" t="s">
        <v>291</v>
      </c>
      <c r="E45" s="194" t="s">
        <v>703</v>
      </c>
      <c r="F45" s="194" t="s">
        <v>704</v>
      </c>
      <c r="G45" s="178" t="s">
        <v>1387</v>
      </c>
      <c r="H45" s="195" t="s">
        <v>706</v>
      </c>
      <c r="I45" s="150"/>
      <c r="J45" s="151"/>
      <c r="K45" s="195" t="s">
        <v>707</v>
      </c>
      <c r="L45" s="178" t="s">
        <v>708</v>
      </c>
      <c r="M45" s="152" t="s">
        <v>184</v>
      </c>
      <c r="N45" s="147" t="s">
        <v>709</v>
      </c>
      <c r="O45" s="152" t="s">
        <v>710</v>
      </c>
      <c r="P45" s="177"/>
      <c r="Q45" s="150" t="s">
        <v>695</v>
      </c>
      <c r="R45" s="150" t="s">
        <v>711</v>
      </c>
      <c r="S45" s="178" t="s">
        <v>697</v>
      </c>
      <c r="T45" s="178" t="s">
        <v>1388</v>
      </c>
      <c r="U45" s="178" t="s">
        <v>1389</v>
      </c>
      <c r="V45" s="178" t="s">
        <v>714</v>
      </c>
      <c r="AA45" s="202" t="e">
        <f>IF(OR(J45="Fail",ISBLANK(J45)),INDEX('Issue Code Table'!C:C,MATCH(N:N,'Issue Code Table'!A:A,0)),IF(M45="Critical",6,IF(M45="Significant",5,IF(M45="Moderate",3,2))))</f>
        <v>#N/A</v>
      </c>
    </row>
    <row r="46" spans="1:27" ht="80.5" customHeight="1" x14ac:dyDescent="0.25">
      <c r="A46" s="196" t="s">
        <v>1390</v>
      </c>
      <c r="B46" s="211" t="s">
        <v>686</v>
      </c>
      <c r="C46" s="212" t="s">
        <v>687</v>
      </c>
      <c r="D46" s="195" t="s">
        <v>291</v>
      </c>
      <c r="E46" s="194" t="s">
        <v>1135</v>
      </c>
      <c r="F46" s="194" t="s">
        <v>717</v>
      </c>
      <c r="G46" s="178" t="s">
        <v>1391</v>
      </c>
      <c r="H46" s="195" t="s">
        <v>719</v>
      </c>
      <c r="I46" s="150"/>
      <c r="J46" s="151"/>
      <c r="K46" s="195" t="s">
        <v>720</v>
      </c>
      <c r="L46" s="178"/>
      <c r="M46" s="152" t="s">
        <v>214</v>
      </c>
      <c r="N46" s="147" t="s">
        <v>693</v>
      </c>
      <c r="O46" s="152" t="s">
        <v>694</v>
      </c>
      <c r="P46" s="177"/>
      <c r="Q46" s="150" t="s">
        <v>695</v>
      </c>
      <c r="R46" s="150" t="s">
        <v>721</v>
      </c>
      <c r="S46" s="178" t="s">
        <v>697</v>
      </c>
      <c r="T46" s="178" t="s">
        <v>1392</v>
      </c>
      <c r="U46" s="178" t="s">
        <v>1393</v>
      </c>
      <c r="V46" s="178"/>
      <c r="AA46" s="202">
        <f>IF(OR(J46="Fail",ISBLANK(J46)),INDEX('Issue Code Table'!C:C,MATCH(N:N,'Issue Code Table'!A:A,0)),IF(M46="Critical",6,IF(M46="Significant",5,IF(M46="Moderate",3,2))))</f>
        <v>4</v>
      </c>
    </row>
    <row r="47" spans="1:27" ht="80.5" customHeight="1" x14ac:dyDescent="0.25">
      <c r="A47" s="196" t="s">
        <v>1394</v>
      </c>
      <c r="B47" s="211" t="s">
        <v>686</v>
      </c>
      <c r="C47" s="212" t="s">
        <v>687</v>
      </c>
      <c r="D47" s="195" t="s">
        <v>291</v>
      </c>
      <c r="E47" s="194" t="s">
        <v>1139</v>
      </c>
      <c r="F47" s="194" t="s">
        <v>726</v>
      </c>
      <c r="G47" s="178" t="s">
        <v>1395</v>
      </c>
      <c r="H47" s="195" t="s">
        <v>728</v>
      </c>
      <c r="I47" s="150"/>
      <c r="J47" s="151"/>
      <c r="K47" s="195" t="s">
        <v>729</v>
      </c>
      <c r="L47" s="178"/>
      <c r="M47" s="152" t="s">
        <v>214</v>
      </c>
      <c r="N47" s="147" t="s">
        <v>693</v>
      </c>
      <c r="O47" s="152" t="s">
        <v>694</v>
      </c>
      <c r="P47" s="177"/>
      <c r="Q47" s="150" t="s">
        <v>695</v>
      </c>
      <c r="R47" s="150" t="s">
        <v>730</v>
      </c>
      <c r="S47" s="178" t="s">
        <v>697</v>
      </c>
      <c r="T47" s="178" t="s">
        <v>1141</v>
      </c>
      <c r="U47" s="178" t="s">
        <v>1142</v>
      </c>
      <c r="V47" s="178"/>
      <c r="AA47" s="202">
        <f>IF(OR(J47="Fail",ISBLANK(J47)),INDEX('Issue Code Table'!C:C,MATCH(N:N,'Issue Code Table'!A:A,0)),IF(M47="Critical",6,IF(M47="Significant",5,IF(M47="Moderate",3,2))))</f>
        <v>4</v>
      </c>
    </row>
    <row r="48" spans="1:27" ht="80.5" customHeight="1" x14ac:dyDescent="0.25">
      <c r="A48" s="196" t="s">
        <v>1396</v>
      </c>
      <c r="B48" s="211" t="s">
        <v>686</v>
      </c>
      <c r="C48" s="212" t="s">
        <v>687</v>
      </c>
      <c r="D48" s="195" t="s">
        <v>291</v>
      </c>
      <c r="E48" s="194" t="s">
        <v>735</v>
      </c>
      <c r="F48" s="194" t="s">
        <v>736</v>
      </c>
      <c r="G48" s="178" t="s">
        <v>1397</v>
      </c>
      <c r="H48" s="195" t="s">
        <v>738</v>
      </c>
      <c r="I48" s="150"/>
      <c r="J48" s="151"/>
      <c r="K48" s="195" t="s">
        <v>739</v>
      </c>
      <c r="L48" s="178"/>
      <c r="M48" s="152" t="s">
        <v>214</v>
      </c>
      <c r="N48" s="147" t="s">
        <v>693</v>
      </c>
      <c r="O48" s="152" t="s">
        <v>694</v>
      </c>
      <c r="P48" s="177"/>
      <c r="Q48" s="150" t="s">
        <v>695</v>
      </c>
      <c r="R48" s="150" t="s">
        <v>740</v>
      </c>
      <c r="S48" s="178" t="s">
        <v>741</v>
      </c>
      <c r="T48" s="178" t="s">
        <v>1145</v>
      </c>
      <c r="U48" s="178" t="s">
        <v>1146</v>
      </c>
      <c r="V48" s="178"/>
      <c r="AA48" s="202">
        <f>IF(OR(J48="Fail",ISBLANK(J48)),INDEX('Issue Code Table'!C:C,MATCH(N:N,'Issue Code Table'!A:A,0)),IF(M48="Critical",6,IF(M48="Significant",5,IF(M48="Moderate",3,2))))</f>
        <v>4</v>
      </c>
    </row>
    <row r="49" spans="1:27" ht="80.5" customHeight="1" x14ac:dyDescent="0.25">
      <c r="A49" s="196" t="s">
        <v>1398</v>
      </c>
      <c r="B49" s="196" t="s">
        <v>733</v>
      </c>
      <c r="C49" s="196" t="s">
        <v>734</v>
      </c>
      <c r="D49" s="195" t="s">
        <v>291</v>
      </c>
      <c r="E49" s="194" t="s">
        <v>744</v>
      </c>
      <c r="F49" s="194" t="s">
        <v>745</v>
      </c>
      <c r="G49" s="178" t="s">
        <v>1399</v>
      </c>
      <c r="H49" s="195" t="s">
        <v>747</v>
      </c>
      <c r="I49" s="150"/>
      <c r="J49" s="151"/>
      <c r="K49" s="195" t="s">
        <v>748</v>
      </c>
      <c r="L49" s="178"/>
      <c r="M49" s="152" t="s">
        <v>214</v>
      </c>
      <c r="N49" s="147" t="s">
        <v>693</v>
      </c>
      <c r="O49" s="152" t="s">
        <v>694</v>
      </c>
      <c r="P49" s="177"/>
      <c r="Q49" s="150" t="s">
        <v>695</v>
      </c>
      <c r="R49" s="150" t="s">
        <v>749</v>
      </c>
      <c r="S49" s="178" t="s">
        <v>750</v>
      </c>
      <c r="T49" s="178" t="s">
        <v>1149</v>
      </c>
      <c r="U49" s="178" t="s">
        <v>752</v>
      </c>
      <c r="V49" s="178"/>
      <c r="Z49" s="203"/>
      <c r="AA49" s="202">
        <f>IF(OR(J49="Fail",ISBLANK(J49)),INDEX('Issue Code Table'!C:C,MATCH(N:N,'Issue Code Table'!A:A,0)),IF(M49="Critical",6,IF(M49="Significant",5,IF(M49="Moderate",3,2))))</f>
        <v>4</v>
      </c>
    </row>
    <row r="50" spans="1:27" ht="80.5" customHeight="1" x14ac:dyDescent="0.25">
      <c r="A50" s="196" t="s">
        <v>1400</v>
      </c>
      <c r="B50" s="196" t="s">
        <v>262</v>
      </c>
      <c r="C50" s="196" t="s">
        <v>263</v>
      </c>
      <c r="D50" s="195" t="s">
        <v>291</v>
      </c>
      <c r="E50" s="194" t="s">
        <v>1151</v>
      </c>
      <c r="F50" s="194" t="s">
        <v>1152</v>
      </c>
      <c r="G50" s="178" t="s">
        <v>1401</v>
      </c>
      <c r="H50" s="195" t="s">
        <v>1154</v>
      </c>
      <c r="I50" s="150"/>
      <c r="J50" s="151"/>
      <c r="K50" s="195" t="s">
        <v>1155</v>
      </c>
      <c r="L50" s="178"/>
      <c r="M50" s="152" t="s">
        <v>214</v>
      </c>
      <c r="N50" s="147" t="s">
        <v>693</v>
      </c>
      <c r="O50" s="152" t="s">
        <v>694</v>
      </c>
      <c r="P50" s="177"/>
      <c r="Q50" s="150" t="s">
        <v>695</v>
      </c>
      <c r="R50" s="150" t="s">
        <v>1156</v>
      </c>
      <c r="S50" s="178" t="s">
        <v>1157</v>
      </c>
      <c r="T50" s="178" t="s">
        <v>1402</v>
      </c>
      <c r="U50" s="178" t="s">
        <v>1159</v>
      </c>
      <c r="V50" s="178"/>
      <c r="Z50" s="203"/>
      <c r="AA50" s="202">
        <f>IF(OR(J50="Fail",ISBLANK(J50)),INDEX('Issue Code Table'!C:C,MATCH(N:N,'Issue Code Table'!A:A,0)),IF(M50="Critical",6,IF(M50="Significant",5,IF(M50="Moderate",3,2))))</f>
        <v>4</v>
      </c>
    </row>
    <row r="51" spans="1:27" ht="80.5" customHeight="1" x14ac:dyDescent="0.25">
      <c r="A51" s="196" t="s">
        <v>1403</v>
      </c>
      <c r="B51" s="196" t="s">
        <v>686</v>
      </c>
      <c r="C51" s="196" t="s">
        <v>687</v>
      </c>
      <c r="D51" s="195" t="s">
        <v>291</v>
      </c>
      <c r="E51" s="194" t="s">
        <v>754</v>
      </c>
      <c r="F51" s="194" t="s">
        <v>755</v>
      </c>
      <c r="G51" s="178" t="s">
        <v>1404</v>
      </c>
      <c r="H51" s="195" t="s">
        <v>757</v>
      </c>
      <c r="I51" s="150"/>
      <c r="J51" s="151"/>
      <c r="K51" s="195" t="s">
        <v>758</v>
      </c>
      <c r="L51" s="178"/>
      <c r="M51" s="152" t="s">
        <v>214</v>
      </c>
      <c r="N51" s="147" t="s">
        <v>693</v>
      </c>
      <c r="O51" s="152" t="s">
        <v>694</v>
      </c>
      <c r="P51" s="177"/>
      <c r="Q51" s="150" t="s">
        <v>759</v>
      </c>
      <c r="R51" s="150" t="s">
        <v>760</v>
      </c>
      <c r="S51" s="178" t="s">
        <v>761</v>
      </c>
      <c r="T51" s="178" t="s">
        <v>1405</v>
      </c>
      <c r="U51" s="178" t="s">
        <v>1406</v>
      </c>
      <c r="V51" s="178"/>
      <c r="Z51" s="203"/>
      <c r="AA51" s="202">
        <f>IF(OR(J51="Fail",ISBLANK(J51)),INDEX('Issue Code Table'!C:C,MATCH(N:N,'Issue Code Table'!A:A,0)),IF(M51="Critical",6,IF(M51="Significant",5,IF(M51="Moderate",3,2))))</f>
        <v>4</v>
      </c>
    </row>
    <row r="52" spans="1:27" ht="80.5" customHeight="1" x14ac:dyDescent="0.25">
      <c r="A52" s="196" t="s">
        <v>1407</v>
      </c>
      <c r="B52" s="196" t="s">
        <v>432</v>
      </c>
      <c r="C52" s="196" t="s">
        <v>433</v>
      </c>
      <c r="D52" s="195" t="s">
        <v>163</v>
      </c>
      <c r="E52" s="194" t="s">
        <v>766</v>
      </c>
      <c r="F52" s="194" t="s">
        <v>767</v>
      </c>
      <c r="G52" s="178" t="s">
        <v>1408</v>
      </c>
      <c r="H52" s="195" t="s">
        <v>769</v>
      </c>
      <c r="I52" s="150"/>
      <c r="J52" s="151"/>
      <c r="K52" s="195" t="s">
        <v>770</v>
      </c>
      <c r="L52" s="178"/>
      <c r="M52" s="152" t="s">
        <v>184</v>
      </c>
      <c r="N52" s="147" t="s">
        <v>424</v>
      </c>
      <c r="O52" s="152" t="s">
        <v>425</v>
      </c>
      <c r="P52" s="177"/>
      <c r="Q52" s="150" t="s">
        <v>759</v>
      </c>
      <c r="R52" s="150" t="s">
        <v>771</v>
      </c>
      <c r="S52" s="178" t="s">
        <v>772</v>
      </c>
      <c r="T52" s="178" t="s">
        <v>1409</v>
      </c>
      <c r="U52" s="178" t="s">
        <v>1410</v>
      </c>
      <c r="V52" s="178" t="s">
        <v>775</v>
      </c>
      <c r="Z52" s="203"/>
      <c r="AA52" s="202">
        <f>IF(OR(J52="Fail",ISBLANK(J52)),INDEX('Issue Code Table'!C:C,MATCH(N:N,'Issue Code Table'!A:A,0)),IF(M52="Critical",6,IF(M52="Significant",5,IF(M52="Moderate",3,2))))</f>
        <v>5</v>
      </c>
    </row>
    <row r="53" spans="1:27" ht="80.5" customHeight="1" x14ac:dyDescent="0.25">
      <c r="A53" s="196" t="s">
        <v>1411</v>
      </c>
      <c r="B53" s="196" t="s">
        <v>316</v>
      </c>
      <c r="C53" s="196" t="s">
        <v>317</v>
      </c>
      <c r="D53" s="195" t="s">
        <v>163</v>
      </c>
      <c r="E53" s="194" t="s">
        <v>777</v>
      </c>
      <c r="F53" s="194" t="s">
        <v>778</v>
      </c>
      <c r="G53" s="178" t="s">
        <v>1167</v>
      </c>
      <c r="H53" s="195" t="s">
        <v>691</v>
      </c>
      <c r="I53" s="150"/>
      <c r="J53" s="151"/>
      <c r="K53" s="195" t="s">
        <v>692</v>
      </c>
      <c r="L53" s="178"/>
      <c r="M53" s="152" t="s">
        <v>184</v>
      </c>
      <c r="N53" s="147" t="s">
        <v>780</v>
      </c>
      <c r="O53" s="152" t="s">
        <v>781</v>
      </c>
      <c r="P53" s="177"/>
      <c r="Q53" s="150" t="s">
        <v>759</v>
      </c>
      <c r="R53" s="150" t="s">
        <v>782</v>
      </c>
      <c r="S53" s="178" t="s">
        <v>783</v>
      </c>
      <c r="T53" s="178" t="s">
        <v>1412</v>
      </c>
      <c r="U53" s="178" t="s">
        <v>1413</v>
      </c>
      <c r="V53" s="178" t="s">
        <v>786</v>
      </c>
      <c r="Z53" s="203"/>
      <c r="AA53" s="202">
        <f>IF(OR(J53="Fail",ISBLANK(J53)),INDEX('Issue Code Table'!C:C,MATCH(N:N,'Issue Code Table'!A:A,0)),IF(M53="Critical",6,IF(M53="Significant",5,IF(M53="Moderate",3,2))))</f>
        <v>6</v>
      </c>
    </row>
    <row r="54" spans="1:27" ht="80.5" customHeight="1" x14ac:dyDescent="0.25">
      <c r="A54" s="196" t="s">
        <v>1414</v>
      </c>
      <c r="B54" s="196" t="s">
        <v>701</v>
      </c>
      <c r="C54" s="196" t="s">
        <v>702</v>
      </c>
      <c r="D54" s="195" t="s">
        <v>163</v>
      </c>
      <c r="E54" s="194" t="s">
        <v>1415</v>
      </c>
      <c r="F54" s="194" t="s">
        <v>789</v>
      </c>
      <c r="G54" s="178" t="s">
        <v>1170</v>
      </c>
      <c r="H54" s="195" t="s">
        <v>706</v>
      </c>
      <c r="I54" s="150"/>
      <c r="J54" s="151"/>
      <c r="K54" s="195" t="s">
        <v>707</v>
      </c>
      <c r="L54" s="178" t="s">
        <v>708</v>
      </c>
      <c r="M54" s="152" t="s">
        <v>184</v>
      </c>
      <c r="N54" s="147" t="s">
        <v>709</v>
      </c>
      <c r="O54" s="152" t="s">
        <v>710</v>
      </c>
      <c r="P54" s="177"/>
      <c r="Q54" s="150" t="s">
        <v>759</v>
      </c>
      <c r="R54" s="150" t="s">
        <v>791</v>
      </c>
      <c r="S54" s="178" t="s">
        <v>792</v>
      </c>
      <c r="T54" s="178" t="s">
        <v>1416</v>
      </c>
      <c r="U54" s="178" t="s">
        <v>1417</v>
      </c>
      <c r="V54" s="178" t="s">
        <v>795</v>
      </c>
      <c r="Z54" s="203"/>
      <c r="AA54" s="202" t="e">
        <f>IF(OR(J54="Fail",ISBLANK(J54)),INDEX('Issue Code Table'!C:C,MATCH(N:N,'Issue Code Table'!A:A,0)),IF(M54="Critical",6,IF(M54="Significant",5,IF(M54="Moderate",3,2))))</f>
        <v>#N/A</v>
      </c>
    </row>
    <row r="55" spans="1:27" ht="80.5" customHeight="1" x14ac:dyDescent="0.25">
      <c r="A55" s="196" t="s">
        <v>1418</v>
      </c>
      <c r="B55" s="196" t="s">
        <v>797</v>
      </c>
      <c r="C55" s="196" t="s">
        <v>798</v>
      </c>
      <c r="D55" s="195" t="s">
        <v>163</v>
      </c>
      <c r="E55" s="194" t="s">
        <v>799</v>
      </c>
      <c r="F55" s="194" t="s">
        <v>800</v>
      </c>
      <c r="G55" s="178" t="s">
        <v>1419</v>
      </c>
      <c r="H55" s="195" t="s">
        <v>719</v>
      </c>
      <c r="I55" s="150"/>
      <c r="J55" s="151"/>
      <c r="K55" s="195" t="s">
        <v>720</v>
      </c>
      <c r="L55" s="178"/>
      <c r="M55" s="152" t="s">
        <v>184</v>
      </c>
      <c r="N55" s="147" t="s">
        <v>802</v>
      </c>
      <c r="O55" s="152" t="s">
        <v>803</v>
      </c>
      <c r="P55" s="177"/>
      <c r="Q55" s="150" t="s">
        <v>804</v>
      </c>
      <c r="R55" s="150" t="s">
        <v>805</v>
      </c>
      <c r="S55" s="178" t="s">
        <v>1174</v>
      </c>
      <c r="T55" s="178" t="s">
        <v>1420</v>
      </c>
      <c r="U55" s="178" t="s">
        <v>1421</v>
      </c>
      <c r="V55" s="178" t="s">
        <v>809</v>
      </c>
      <c r="Z55" s="203"/>
      <c r="AA55" s="202">
        <f>IF(OR(J55="Fail",ISBLANK(J55)),INDEX('Issue Code Table'!C:C,MATCH(N:N,'Issue Code Table'!A:A,0)),IF(M55="Critical",6,IF(M55="Significant",5,IF(M55="Moderate",3,2))))</f>
        <v>5</v>
      </c>
    </row>
    <row r="56" spans="1:27" ht="80.5" customHeight="1" x14ac:dyDescent="0.25">
      <c r="A56" s="196" t="s">
        <v>1422</v>
      </c>
      <c r="B56" s="196" t="s">
        <v>262</v>
      </c>
      <c r="C56" s="196" t="s">
        <v>263</v>
      </c>
      <c r="D56" s="195" t="s">
        <v>163</v>
      </c>
      <c r="E56" s="194" t="s">
        <v>842</v>
      </c>
      <c r="F56" s="194" t="s">
        <v>1186</v>
      </c>
      <c r="G56" s="178" t="s">
        <v>1423</v>
      </c>
      <c r="H56" s="195" t="s">
        <v>728</v>
      </c>
      <c r="I56" s="150"/>
      <c r="J56" s="151"/>
      <c r="K56" s="195" t="s">
        <v>729</v>
      </c>
      <c r="L56" s="178"/>
      <c r="M56" s="152" t="s">
        <v>214</v>
      </c>
      <c r="N56" s="147" t="s">
        <v>693</v>
      </c>
      <c r="O56" s="152" t="s">
        <v>694</v>
      </c>
      <c r="P56" s="177"/>
      <c r="Q56" s="150" t="s">
        <v>804</v>
      </c>
      <c r="R56" s="150" t="s">
        <v>845</v>
      </c>
      <c r="S56" s="178" t="s">
        <v>846</v>
      </c>
      <c r="T56" s="178" t="s">
        <v>1424</v>
      </c>
      <c r="U56" s="178" t="s">
        <v>848</v>
      </c>
      <c r="V56" s="178"/>
      <c r="Z56" s="203"/>
      <c r="AA56" s="202">
        <f>IF(OR(J56="Fail",ISBLANK(J56)),INDEX('Issue Code Table'!C:C,MATCH(N:N,'Issue Code Table'!A:A,0)),IF(M56="Critical",6,IF(M56="Significant",5,IF(M56="Moderate",3,2))))</f>
        <v>4</v>
      </c>
    </row>
    <row r="57" spans="1:27" ht="80.5" customHeight="1" x14ac:dyDescent="0.25">
      <c r="A57" s="196" t="s">
        <v>1425</v>
      </c>
      <c r="B57" s="196" t="s">
        <v>262</v>
      </c>
      <c r="C57" s="196" t="s">
        <v>263</v>
      </c>
      <c r="D57" s="195" t="s">
        <v>291</v>
      </c>
      <c r="E57" s="194" t="s">
        <v>850</v>
      </c>
      <c r="F57" s="194" t="s">
        <v>1190</v>
      </c>
      <c r="G57" s="178" t="s">
        <v>1426</v>
      </c>
      <c r="H57" s="195" t="s">
        <v>853</v>
      </c>
      <c r="I57" s="150"/>
      <c r="J57" s="151"/>
      <c r="K57" s="195" t="s">
        <v>854</v>
      </c>
      <c r="L57" s="178"/>
      <c r="M57" s="152" t="s">
        <v>214</v>
      </c>
      <c r="N57" s="147" t="s">
        <v>693</v>
      </c>
      <c r="O57" s="152" t="s">
        <v>694</v>
      </c>
      <c r="P57" s="177"/>
      <c r="Q57" s="150" t="s">
        <v>804</v>
      </c>
      <c r="R57" s="150" t="s">
        <v>855</v>
      </c>
      <c r="S57" s="178" t="s">
        <v>856</v>
      </c>
      <c r="T57" s="178" t="s">
        <v>1427</v>
      </c>
      <c r="U57" s="178" t="s">
        <v>858</v>
      </c>
      <c r="V57" s="178"/>
      <c r="Z57" s="203"/>
      <c r="AA57" s="202">
        <f>IF(OR(J57="Fail",ISBLANK(J57)),INDEX('Issue Code Table'!C:C,MATCH(N:N,'Issue Code Table'!A:A,0)),IF(M57="Critical",6,IF(M57="Significant",5,IF(M57="Moderate",3,2))))</f>
        <v>4</v>
      </c>
    </row>
    <row r="58" spans="1:27" ht="80.5" customHeight="1" x14ac:dyDescent="0.25">
      <c r="A58" s="196" t="s">
        <v>1428</v>
      </c>
      <c r="B58" s="196" t="s">
        <v>262</v>
      </c>
      <c r="C58" s="196" t="s">
        <v>263</v>
      </c>
      <c r="D58" s="195" t="s">
        <v>291</v>
      </c>
      <c r="E58" s="194" t="s">
        <v>860</v>
      </c>
      <c r="F58" s="194" t="s">
        <v>1194</v>
      </c>
      <c r="G58" s="178" t="s">
        <v>1429</v>
      </c>
      <c r="H58" s="195" t="s">
        <v>863</v>
      </c>
      <c r="I58" s="150"/>
      <c r="J58" s="151"/>
      <c r="K58" s="195" t="s">
        <v>864</v>
      </c>
      <c r="L58" s="178"/>
      <c r="M58" s="152" t="s">
        <v>214</v>
      </c>
      <c r="N58" s="147" t="s">
        <v>693</v>
      </c>
      <c r="O58" s="152" t="s">
        <v>694</v>
      </c>
      <c r="P58" s="177"/>
      <c r="Q58" s="150" t="s">
        <v>804</v>
      </c>
      <c r="R58" s="150" t="s">
        <v>865</v>
      </c>
      <c r="S58" s="178" t="s">
        <v>866</v>
      </c>
      <c r="T58" s="178" t="s">
        <v>1430</v>
      </c>
      <c r="U58" s="178" t="s">
        <v>868</v>
      </c>
      <c r="V58" s="178"/>
      <c r="Z58" s="203"/>
      <c r="AA58" s="202">
        <f>IF(OR(J58="Fail",ISBLANK(J58)),INDEX('Issue Code Table'!C:C,MATCH(N:N,'Issue Code Table'!A:A,0)),IF(M58="Critical",6,IF(M58="Significant",5,IF(M58="Moderate",3,2))))</f>
        <v>4</v>
      </c>
    </row>
    <row r="59" spans="1:27" ht="80.5" customHeight="1" x14ac:dyDescent="0.25">
      <c r="A59" s="196" t="s">
        <v>1431</v>
      </c>
      <c r="B59" s="196" t="s">
        <v>262</v>
      </c>
      <c r="C59" s="196" t="s">
        <v>263</v>
      </c>
      <c r="D59" s="195" t="s">
        <v>291</v>
      </c>
      <c r="E59" s="194" t="s">
        <v>870</v>
      </c>
      <c r="F59" s="194" t="s">
        <v>1198</v>
      </c>
      <c r="G59" s="178" t="s">
        <v>1432</v>
      </c>
      <c r="H59" s="195" t="s">
        <v>873</v>
      </c>
      <c r="I59" s="150"/>
      <c r="J59" s="151"/>
      <c r="K59" s="195" t="s">
        <v>874</v>
      </c>
      <c r="L59" s="178"/>
      <c r="M59" s="152" t="s">
        <v>214</v>
      </c>
      <c r="N59" s="147" t="s">
        <v>693</v>
      </c>
      <c r="O59" s="152" t="s">
        <v>694</v>
      </c>
      <c r="P59" s="177"/>
      <c r="Q59" s="150" t="s">
        <v>804</v>
      </c>
      <c r="R59" s="150" t="s">
        <v>875</v>
      </c>
      <c r="S59" s="178" t="s">
        <v>876</v>
      </c>
      <c r="T59" s="178" t="s">
        <v>1433</v>
      </c>
      <c r="U59" s="178" t="s">
        <v>878</v>
      </c>
      <c r="V59" s="178"/>
      <c r="Z59" s="203"/>
      <c r="AA59" s="202">
        <f>IF(OR(J59="Fail",ISBLANK(J59)),INDEX('Issue Code Table'!C:C,MATCH(N:N,'Issue Code Table'!A:A,0)),IF(M59="Critical",6,IF(M59="Significant",5,IF(M59="Moderate",3,2))))</f>
        <v>4</v>
      </c>
    </row>
    <row r="60" spans="1:27" ht="80.5" customHeight="1" x14ac:dyDescent="0.25">
      <c r="A60" s="196" t="s">
        <v>1434</v>
      </c>
      <c r="B60" s="196" t="s">
        <v>432</v>
      </c>
      <c r="C60" s="196" t="s">
        <v>433</v>
      </c>
      <c r="D60" s="195" t="s">
        <v>291</v>
      </c>
      <c r="E60" s="194" t="s">
        <v>880</v>
      </c>
      <c r="F60" s="194" t="s">
        <v>881</v>
      </c>
      <c r="G60" s="178" t="s">
        <v>1435</v>
      </c>
      <c r="H60" s="195" t="s">
        <v>883</v>
      </c>
      <c r="I60" s="150"/>
      <c r="J60" s="151"/>
      <c r="K60" s="195" t="s">
        <v>884</v>
      </c>
      <c r="L60" s="178"/>
      <c r="M60" s="152" t="s">
        <v>184</v>
      </c>
      <c r="N60" s="147" t="s">
        <v>269</v>
      </c>
      <c r="O60" s="152" t="s">
        <v>270</v>
      </c>
      <c r="P60" s="177"/>
      <c r="Q60" s="150" t="s">
        <v>804</v>
      </c>
      <c r="R60" s="150" t="s">
        <v>885</v>
      </c>
      <c r="S60" s="178" t="s">
        <v>886</v>
      </c>
      <c r="T60" s="178" t="s">
        <v>1436</v>
      </c>
      <c r="U60" s="178" t="s">
        <v>888</v>
      </c>
      <c r="V60" s="178" t="s">
        <v>1204</v>
      </c>
      <c r="Z60" s="203"/>
      <c r="AA60" s="202">
        <f>IF(OR(J60="Fail",ISBLANK(J60)),INDEX('Issue Code Table'!C:C,MATCH(N:N,'Issue Code Table'!A:A,0)),IF(M60="Critical",6,IF(M60="Significant",5,IF(M60="Moderate",3,2))))</f>
        <v>5</v>
      </c>
    </row>
    <row r="61" spans="1:27" ht="80.5" customHeight="1" x14ac:dyDescent="0.25">
      <c r="A61" s="196" t="s">
        <v>1437</v>
      </c>
      <c r="B61" s="211" t="s">
        <v>686</v>
      </c>
      <c r="C61" s="212" t="s">
        <v>687</v>
      </c>
      <c r="D61" s="195" t="s">
        <v>291</v>
      </c>
      <c r="E61" s="194" t="s">
        <v>891</v>
      </c>
      <c r="F61" s="194" t="s">
        <v>892</v>
      </c>
      <c r="G61" s="178" t="s">
        <v>1438</v>
      </c>
      <c r="H61" s="195" t="s">
        <v>894</v>
      </c>
      <c r="I61" s="150"/>
      <c r="J61" s="151"/>
      <c r="K61" s="195" t="s">
        <v>895</v>
      </c>
      <c r="L61" s="178"/>
      <c r="M61" s="152" t="s">
        <v>214</v>
      </c>
      <c r="N61" s="147" t="s">
        <v>693</v>
      </c>
      <c r="O61" s="152" t="s">
        <v>694</v>
      </c>
      <c r="P61" s="177"/>
      <c r="Q61" s="150" t="s">
        <v>896</v>
      </c>
      <c r="R61" s="150" t="s">
        <v>897</v>
      </c>
      <c r="S61" s="178" t="s">
        <v>898</v>
      </c>
      <c r="T61" s="178" t="s">
        <v>1439</v>
      </c>
      <c r="U61" s="178" t="s">
        <v>1440</v>
      </c>
      <c r="V61" s="178"/>
      <c r="Z61" s="203"/>
      <c r="AA61" s="202">
        <f>IF(OR(J61="Fail",ISBLANK(J61)),INDEX('Issue Code Table'!C:C,MATCH(N:N,'Issue Code Table'!A:A,0)),IF(M61="Critical",6,IF(M61="Significant",5,IF(M61="Moderate",3,2))))</f>
        <v>4</v>
      </c>
    </row>
    <row r="62" spans="1:27" ht="80.5" customHeight="1" x14ac:dyDescent="0.25">
      <c r="A62" s="196" t="s">
        <v>1441</v>
      </c>
      <c r="B62" s="211" t="s">
        <v>686</v>
      </c>
      <c r="C62" s="212" t="s">
        <v>687</v>
      </c>
      <c r="D62" s="195" t="s">
        <v>291</v>
      </c>
      <c r="E62" s="194" t="s">
        <v>902</v>
      </c>
      <c r="F62" s="194" t="s">
        <v>903</v>
      </c>
      <c r="G62" s="178" t="s">
        <v>1442</v>
      </c>
      <c r="H62" s="195" t="s">
        <v>905</v>
      </c>
      <c r="I62" s="150"/>
      <c r="J62" s="151"/>
      <c r="K62" s="195" t="s">
        <v>906</v>
      </c>
      <c r="L62" s="178"/>
      <c r="M62" s="152" t="s">
        <v>214</v>
      </c>
      <c r="N62" s="147" t="s">
        <v>693</v>
      </c>
      <c r="O62" s="152" t="s">
        <v>694</v>
      </c>
      <c r="P62" s="177"/>
      <c r="Q62" s="150" t="s">
        <v>896</v>
      </c>
      <c r="R62" s="150" t="s">
        <v>907</v>
      </c>
      <c r="S62" s="178" t="s">
        <v>908</v>
      </c>
      <c r="T62" s="178" t="s">
        <v>1443</v>
      </c>
      <c r="U62" s="178" t="s">
        <v>1444</v>
      </c>
      <c r="V62" s="178"/>
      <c r="Z62" s="203"/>
      <c r="AA62" s="202">
        <f>IF(OR(J62="Fail",ISBLANK(J62)),INDEX('Issue Code Table'!C:C,MATCH(N:N,'Issue Code Table'!A:A,0)),IF(M62="Critical",6,IF(M62="Significant",5,IF(M62="Moderate",3,2))))</f>
        <v>4</v>
      </c>
    </row>
    <row r="63" spans="1:27" ht="80.5" customHeight="1" x14ac:dyDescent="0.25">
      <c r="A63" s="196" t="s">
        <v>1445</v>
      </c>
      <c r="B63" s="196" t="s">
        <v>912</v>
      </c>
      <c r="C63" s="196" t="s">
        <v>913</v>
      </c>
      <c r="D63" s="195" t="s">
        <v>291</v>
      </c>
      <c r="E63" s="194" t="s">
        <v>1212</v>
      </c>
      <c r="F63" s="194" t="s">
        <v>915</v>
      </c>
      <c r="G63" s="178" t="s">
        <v>1446</v>
      </c>
      <c r="H63" s="195" t="s">
        <v>917</v>
      </c>
      <c r="I63" s="150"/>
      <c r="J63" s="151"/>
      <c r="K63" s="195" t="s">
        <v>918</v>
      </c>
      <c r="L63" s="178"/>
      <c r="M63" s="152" t="s">
        <v>678</v>
      </c>
      <c r="N63" s="147" t="s">
        <v>679</v>
      </c>
      <c r="O63" s="152" t="s">
        <v>680</v>
      </c>
      <c r="P63" s="177"/>
      <c r="Q63" s="150" t="s">
        <v>919</v>
      </c>
      <c r="R63" s="150" t="s">
        <v>920</v>
      </c>
      <c r="S63" s="178" t="s">
        <v>921</v>
      </c>
      <c r="T63" s="178" t="s">
        <v>1447</v>
      </c>
      <c r="U63" s="178" t="s">
        <v>923</v>
      </c>
      <c r="V63" s="178"/>
      <c r="Z63" s="203"/>
      <c r="AA63" s="202">
        <f>IF(OR(J63="Fail",ISBLANK(J63)),INDEX('Issue Code Table'!C:C,MATCH(N:N,'Issue Code Table'!A:A,0)),IF(M63="Critical",6,IF(M63="Significant",5,IF(M63="Moderate",3,2))))</f>
        <v>2</v>
      </c>
    </row>
    <row r="64" spans="1:27" ht="80.5" customHeight="1" x14ac:dyDescent="0.25">
      <c r="A64" s="196" t="s">
        <v>1448</v>
      </c>
      <c r="B64" s="196" t="s">
        <v>912</v>
      </c>
      <c r="C64" s="196" t="s">
        <v>913</v>
      </c>
      <c r="D64" s="195" t="s">
        <v>291</v>
      </c>
      <c r="E64" s="194" t="s">
        <v>925</v>
      </c>
      <c r="F64" s="194" t="s">
        <v>926</v>
      </c>
      <c r="G64" s="178" t="s">
        <v>1449</v>
      </c>
      <c r="H64" s="195" t="s">
        <v>1217</v>
      </c>
      <c r="I64" s="150"/>
      <c r="J64" s="151"/>
      <c r="K64" s="195" t="s">
        <v>929</v>
      </c>
      <c r="L64" s="178"/>
      <c r="M64" s="152" t="s">
        <v>678</v>
      </c>
      <c r="N64" s="147" t="s">
        <v>679</v>
      </c>
      <c r="O64" s="152" t="s">
        <v>680</v>
      </c>
      <c r="P64" s="177"/>
      <c r="Q64" s="150" t="s">
        <v>919</v>
      </c>
      <c r="R64" s="150" t="s">
        <v>930</v>
      </c>
      <c r="S64" s="178" t="s">
        <v>931</v>
      </c>
      <c r="T64" s="178" t="s">
        <v>1450</v>
      </c>
      <c r="U64" s="178" t="s">
        <v>933</v>
      </c>
      <c r="V64" s="178"/>
      <c r="Z64" s="203"/>
      <c r="AA64" s="202">
        <f>IF(OR(J64="Fail",ISBLANK(J64)),INDEX('Issue Code Table'!C:C,MATCH(N:N,'Issue Code Table'!A:A,0)),IF(M64="Critical",6,IF(M64="Significant",5,IF(M64="Moderate",3,2))))</f>
        <v>2</v>
      </c>
    </row>
    <row r="65" spans="1:27" ht="1" customHeight="1" x14ac:dyDescent="0.25"/>
    <row r="66" spans="1:27" ht="12.75" customHeight="1" x14ac:dyDescent="0.25">
      <c r="A66" s="148"/>
      <c r="B66" s="148"/>
      <c r="C66" s="148"/>
      <c r="D66" s="148"/>
      <c r="E66" s="148"/>
      <c r="F66" s="148"/>
      <c r="G66" s="148"/>
      <c r="H66" s="148"/>
      <c r="I66" s="148"/>
      <c r="J66" s="148"/>
      <c r="K66" s="148"/>
      <c r="L66" s="148"/>
      <c r="M66" s="148"/>
      <c r="N66" s="148"/>
      <c r="O66" s="148"/>
      <c r="P66" s="148"/>
      <c r="Q66" s="148"/>
      <c r="R66" s="148"/>
      <c r="S66" s="148"/>
      <c r="T66" s="148"/>
      <c r="U66" s="148"/>
      <c r="V66" s="148"/>
      <c r="AA66" s="148"/>
    </row>
    <row r="70" spans="1:27" ht="12.75" hidden="1" customHeight="1" x14ac:dyDescent="0.25"/>
    <row r="71" spans="1:27" ht="12.75" hidden="1" customHeight="1" x14ac:dyDescent="0.25"/>
    <row r="72" spans="1:27" ht="12.75" hidden="1" customHeight="1" x14ac:dyDescent="0.25">
      <c r="I72" t="s">
        <v>934</v>
      </c>
    </row>
    <row r="73" spans="1:27" ht="12.75" hidden="1" customHeight="1" x14ac:dyDescent="0.25">
      <c r="I73" t="s">
        <v>58</v>
      </c>
    </row>
    <row r="74" spans="1:27" ht="12.75" hidden="1" customHeight="1" x14ac:dyDescent="0.25">
      <c r="I74" t="s">
        <v>59</v>
      </c>
    </row>
    <row r="75" spans="1:27" ht="12.75" hidden="1" customHeight="1" x14ac:dyDescent="0.25">
      <c r="I75" t="s">
        <v>47</v>
      </c>
    </row>
    <row r="76" spans="1:27" ht="12.75" hidden="1" customHeight="1" x14ac:dyDescent="0.25">
      <c r="I76" s="65" t="s">
        <v>935</v>
      </c>
    </row>
    <row r="77" spans="1:27" ht="12.75" hidden="1" customHeight="1" x14ac:dyDescent="0.25">
      <c r="I77"/>
    </row>
    <row r="78" spans="1:27" ht="12.75" hidden="1" customHeight="1" x14ac:dyDescent="0.25">
      <c r="I78" s="163" t="s">
        <v>936</v>
      </c>
    </row>
    <row r="79" spans="1:27" ht="12.75" hidden="1" customHeight="1" x14ac:dyDescent="0.25">
      <c r="I79" s="164" t="s">
        <v>170</v>
      </c>
    </row>
    <row r="80" spans="1:27" ht="12.75" hidden="1" customHeight="1" x14ac:dyDescent="0.25">
      <c r="I80" s="163" t="s">
        <v>184</v>
      </c>
    </row>
    <row r="81" spans="9:20" ht="12.75" hidden="1" customHeight="1" x14ac:dyDescent="0.25">
      <c r="I81" s="163" t="s">
        <v>214</v>
      </c>
    </row>
    <row r="82" spans="9:20" ht="12.75" hidden="1" customHeight="1" x14ac:dyDescent="0.25">
      <c r="I82" s="163" t="s">
        <v>678</v>
      </c>
    </row>
    <row r="83" spans="9:20" ht="12.75" hidden="1" customHeight="1" x14ac:dyDescent="0.25"/>
    <row r="84" spans="9:20" ht="12.75" hidden="1" customHeight="1" x14ac:dyDescent="0.25">
      <c r="S84"/>
      <c r="T84" s="149"/>
    </row>
    <row r="85" spans="9:20" ht="12.75" customHeight="1" x14ac:dyDescent="0.25">
      <c r="S85"/>
      <c r="T85" s="149"/>
    </row>
    <row r="86" spans="9:20" ht="12.75" customHeight="1" x14ac:dyDescent="0.25">
      <c r="S86"/>
      <c r="T86" s="149"/>
    </row>
    <row r="87" spans="9:20" ht="12.75" customHeight="1" x14ac:dyDescent="0.25">
      <c r="S87"/>
      <c r="T87" s="149"/>
    </row>
    <row r="88" spans="9:20" ht="12.75" customHeight="1" x14ac:dyDescent="0.25">
      <c r="S88"/>
      <c r="T88" s="149"/>
    </row>
    <row r="89" spans="9:20" ht="12.75" customHeight="1" x14ac:dyDescent="0.25">
      <c r="S89"/>
      <c r="T89" s="149"/>
    </row>
    <row r="90" spans="9:20" ht="12.75" customHeight="1" x14ac:dyDescent="0.25">
      <c r="S90"/>
      <c r="T90" s="149"/>
    </row>
    <row r="91" spans="9:20" ht="12.75" customHeight="1" x14ac:dyDescent="0.25">
      <c r="S91"/>
      <c r="T91" s="149"/>
    </row>
    <row r="92" spans="9:20" ht="12.75" customHeight="1" x14ac:dyDescent="0.25">
      <c r="S92"/>
      <c r="T92" s="149"/>
    </row>
    <row r="93" spans="9:20" ht="12.75" customHeight="1" x14ac:dyDescent="0.25">
      <c r="S93"/>
      <c r="T93" s="149"/>
    </row>
    <row r="94" spans="9:20" ht="12.75" customHeight="1" x14ac:dyDescent="0.25">
      <c r="S94"/>
      <c r="T94" s="149"/>
    </row>
    <row r="95" spans="9:20" ht="12.75" customHeight="1" x14ac:dyDescent="0.25">
      <c r="S95"/>
      <c r="T95" s="149"/>
    </row>
    <row r="96" spans="9:20" ht="12.75" customHeight="1" x14ac:dyDescent="0.25">
      <c r="S96"/>
      <c r="T96" s="149"/>
    </row>
    <row r="97" spans="19:20" ht="12.75" customHeight="1" x14ac:dyDescent="0.25">
      <c r="S97"/>
      <c r="T97" s="149"/>
    </row>
    <row r="98" spans="19:20" ht="12.75" customHeight="1" x14ac:dyDescent="0.25">
      <c r="S98"/>
      <c r="T98" s="149"/>
    </row>
    <row r="99" spans="19:20" ht="12.75" customHeight="1" x14ac:dyDescent="0.25">
      <c r="S99"/>
      <c r="T99" s="149"/>
    </row>
    <row r="100" spans="19:20" ht="12.75" customHeight="1" x14ac:dyDescent="0.25">
      <c r="S100"/>
      <c r="T100" s="149"/>
    </row>
    <row r="101" spans="19:20" ht="12.75" customHeight="1" x14ac:dyDescent="0.25">
      <c r="S101"/>
      <c r="T101" s="149"/>
    </row>
    <row r="102" spans="19:20" ht="12.75" customHeight="1" x14ac:dyDescent="0.25">
      <c r="S102"/>
      <c r="T102" s="149"/>
    </row>
    <row r="103" spans="19:20" ht="12.75" customHeight="1" x14ac:dyDescent="0.25">
      <c r="S103"/>
      <c r="T103" s="149"/>
    </row>
    <row r="104" spans="19:20" ht="12.75" customHeight="1" x14ac:dyDescent="0.25">
      <c r="S104"/>
      <c r="T104" s="149"/>
    </row>
    <row r="105" spans="19:20" ht="12.75" customHeight="1" x14ac:dyDescent="0.25">
      <c r="S105"/>
      <c r="T105" s="149"/>
    </row>
    <row r="106" spans="19:20" ht="12.75" customHeight="1" x14ac:dyDescent="0.25">
      <c r="S106"/>
      <c r="T106" s="149"/>
    </row>
    <row r="107" spans="19:20" ht="12.75" customHeight="1" x14ac:dyDescent="0.25">
      <c r="S107"/>
      <c r="T107" s="149"/>
    </row>
    <row r="108" spans="19:20" ht="12.75" customHeight="1" x14ac:dyDescent="0.25">
      <c r="S108"/>
      <c r="T108" s="149"/>
    </row>
    <row r="109" spans="19:20" ht="12.75" customHeight="1" x14ac:dyDescent="0.25">
      <c r="S109"/>
      <c r="T109" s="149"/>
    </row>
    <row r="110" spans="19:20" ht="12.75" customHeight="1" x14ac:dyDescent="0.25">
      <c r="S110"/>
      <c r="T110" s="149"/>
    </row>
    <row r="111" spans="19:20" ht="12.75" customHeight="1" x14ac:dyDescent="0.25">
      <c r="S111"/>
      <c r="T111" s="149"/>
    </row>
    <row r="112" spans="19:20" ht="12.75" customHeight="1" x14ac:dyDescent="0.25">
      <c r="S112"/>
      <c r="T112" s="149"/>
    </row>
    <row r="113" spans="19:20" ht="12.75" customHeight="1" x14ac:dyDescent="0.25">
      <c r="S113"/>
      <c r="T113" s="149"/>
    </row>
    <row r="114" spans="19:20" ht="12.75" customHeight="1" x14ac:dyDescent="0.25">
      <c r="S114"/>
      <c r="T114" s="149"/>
    </row>
    <row r="115" spans="19:20" ht="12.75" customHeight="1" x14ac:dyDescent="0.25">
      <c r="S115"/>
      <c r="T115" s="149"/>
    </row>
    <row r="116" spans="19:20" ht="12.75" customHeight="1" x14ac:dyDescent="0.25">
      <c r="S116"/>
      <c r="T116" s="149"/>
    </row>
    <row r="117" spans="19:20" ht="12.75" customHeight="1" x14ac:dyDescent="0.25">
      <c r="S117"/>
      <c r="T117" s="149"/>
    </row>
    <row r="118" spans="19:20" ht="12.75" customHeight="1" x14ac:dyDescent="0.25">
      <c r="S118"/>
      <c r="T118" s="149"/>
    </row>
    <row r="119" spans="19:20" ht="12.75" customHeight="1" x14ac:dyDescent="0.25">
      <c r="S119"/>
      <c r="T119" s="149"/>
    </row>
    <row r="120" spans="19:20" ht="12.75" customHeight="1" x14ac:dyDescent="0.25">
      <c r="S120"/>
      <c r="T120" s="149"/>
    </row>
    <row r="121" spans="19:20" ht="12.75" customHeight="1" x14ac:dyDescent="0.25">
      <c r="S121"/>
      <c r="T121" s="149"/>
    </row>
    <row r="122" spans="19:20" ht="12.75" customHeight="1" x14ac:dyDescent="0.25">
      <c r="S122"/>
      <c r="T122" s="149"/>
    </row>
    <row r="123" spans="19:20" ht="12.75" customHeight="1" x14ac:dyDescent="0.25">
      <c r="S123"/>
      <c r="T123" s="149"/>
    </row>
    <row r="124" spans="19:20" ht="12.75" customHeight="1" x14ac:dyDescent="0.25">
      <c r="S124"/>
      <c r="T124" s="149"/>
    </row>
    <row r="125" spans="19:20" ht="12.75" customHeight="1" x14ac:dyDescent="0.25">
      <c r="S125"/>
      <c r="T125" s="149"/>
    </row>
    <row r="126" spans="19:20" ht="12.75" customHeight="1" x14ac:dyDescent="0.25">
      <c r="S126"/>
      <c r="T126" s="149"/>
    </row>
    <row r="127" spans="19:20" ht="12.75" customHeight="1" x14ac:dyDescent="0.25">
      <c r="S127"/>
      <c r="T127" s="149"/>
    </row>
    <row r="128" spans="19:20" ht="12.75" customHeight="1" x14ac:dyDescent="0.25">
      <c r="S128"/>
      <c r="T128" s="149"/>
    </row>
    <row r="129" spans="19:20" ht="12.75" customHeight="1" x14ac:dyDescent="0.25">
      <c r="S129"/>
      <c r="T129" s="149"/>
    </row>
    <row r="130" spans="19:20" ht="12.75" customHeight="1" x14ac:dyDescent="0.25">
      <c r="S130"/>
      <c r="T130" s="149"/>
    </row>
    <row r="131" spans="19:20" ht="12.75" customHeight="1" x14ac:dyDescent="0.25">
      <c r="S131"/>
      <c r="T131" s="149"/>
    </row>
    <row r="132" spans="19:20" ht="12.75" customHeight="1" x14ac:dyDescent="0.25">
      <c r="S132"/>
      <c r="T132" s="149"/>
    </row>
    <row r="133" spans="19:20" ht="12.75" customHeight="1" x14ac:dyDescent="0.25">
      <c r="S133"/>
      <c r="T133" s="149"/>
    </row>
    <row r="134" spans="19:20" ht="12.75" customHeight="1" x14ac:dyDescent="0.25">
      <c r="S134"/>
      <c r="T134" s="149"/>
    </row>
    <row r="135" spans="19:20" ht="12.75" customHeight="1" x14ac:dyDescent="0.25">
      <c r="S135"/>
      <c r="T135" s="149"/>
    </row>
    <row r="136" spans="19:20" ht="12.75" customHeight="1" x14ac:dyDescent="0.25">
      <c r="S136"/>
      <c r="T136" s="149"/>
    </row>
    <row r="137" spans="19:20" ht="12.75" customHeight="1" x14ac:dyDescent="0.25">
      <c r="S137"/>
      <c r="T137" s="149"/>
    </row>
    <row r="138" spans="19:20" ht="12.75" customHeight="1" x14ac:dyDescent="0.25">
      <c r="S138"/>
      <c r="T138" s="149"/>
    </row>
    <row r="139" spans="19:20" ht="12.75" customHeight="1" x14ac:dyDescent="0.25">
      <c r="S139"/>
      <c r="T139" s="149"/>
    </row>
    <row r="140" spans="19:20" ht="12.75" customHeight="1" x14ac:dyDescent="0.25">
      <c r="S140"/>
      <c r="T140" s="149"/>
    </row>
    <row r="141" spans="19:20" ht="12.75" customHeight="1" x14ac:dyDescent="0.25">
      <c r="S141"/>
      <c r="T141" s="149"/>
    </row>
    <row r="142" spans="19:20" ht="12.75" customHeight="1" x14ac:dyDescent="0.25">
      <c r="S142"/>
      <c r="T142" s="149"/>
    </row>
    <row r="143" spans="19:20" ht="12.75" customHeight="1" x14ac:dyDescent="0.25">
      <c r="S143"/>
      <c r="T143" s="149"/>
    </row>
    <row r="144" spans="19:20" ht="12.75" customHeight="1" x14ac:dyDescent="0.25">
      <c r="S144"/>
      <c r="T144" s="149"/>
    </row>
    <row r="145" spans="19:20" ht="12.75" customHeight="1" x14ac:dyDescent="0.25">
      <c r="S145"/>
      <c r="T145" s="149"/>
    </row>
    <row r="146" spans="19:20" ht="12.75" customHeight="1" x14ac:dyDescent="0.25">
      <c r="S146"/>
      <c r="T146" s="149"/>
    </row>
  </sheetData>
  <protectedRanges>
    <protectedRange password="E1A2" sqref="N4:O4" name="Range1_4_1"/>
    <protectedRange password="E1A2" sqref="N19:O19" name="Range1_9_1"/>
    <protectedRange password="E1A2" sqref="N21" name="Range1_8_1"/>
    <protectedRange password="E1A2" sqref="N26" name="Range1_7_1"/>
    <protectedRange password="E1A2" sqref="P5" name="Range1_2"/>
    <protectedRange password="E1A2" sqref="O5" name="Range1_1_1"/>
  </protectedRanges>
  <autoFilter ref="A2:AA64" xr:uid="{00000000-0009-0000-0000-000005000000}"/>
  <phoneticPr fontId="15" type="noConversion"/>
  <conditionalFormatting sqref="J3:J4 J23:J64 J6:J21">
    <cfRule type="cellIs" dxfId="78" priority="96" stopIfTrue="1" operator="equal">
      <formula>"Pass"</formula>
    </cfRule>
    <cfRule type="cellIs" dxfId="77" priority="97" stopIfTrue="1" operator="equal">
      <formula>"Info"</formula>
    </cfRule>
  </conditionalFormatting>
  <conditionalFormatting sqref="J3:J4 J23:J64 J6:J21">
    <cfRule type="cellIs" dxfId="76" priority="95" stopIfTrue="1" operator="equal">
      <formula>"Fail"</formula>
    </cfRule>
  </conditionalFormatting>
  <conditionalFormatting sqref="J6">
    <cfRule type="cellIs" dxfId="75" priority="93" stopIfTrue="1" operator="equal">
      <formula>"Pass"</formula>
    </cfRule>
    <cfRule type="cellIs" dxfId="74" priority="94" stopIfTrue="1" operator="equal">
      <formula>"Info"</formula>
    </cfRule>
  </conditionalFormatting>
  <conditionalFormatting sqref="J6">
    <cfRule type="cellIs" dxfId="73" priority="92" stopIfTrue="1" operator="equal">
      <formula>"Fail"</formula>
    </cfRule>
  </conditionalFormatting>
  <conditionalFormatting sqref="J13">
    <cfRule type="cellIs" dxfId="72" priority="87" stopIfTrue="1" operator="equal">
      <formula>"Pass"</formula>
    </cfRule>
    <cfRule type="cellIs" dxfId="71" priority="88" stopIfTrue="1" operator="equal">
      <formula>"Info"</formula>
    </cfRule>
  </conditionalFormatting>
  <conditionalFormatting sqref="J13">
    <cfRule type="cellIs" dxfId="70" priority="86" stopIfTrue="1" operator="equal">
      <formula>"Fail"</formula>
    </cfRule>
  </conditionalFormatting>
  <conditionalFormatting sqref="J15:J18">
    <cfRule type="cellIs" dxfId="69" priority="84" stopIfTrue="1" operator="equal">
      <formula>"Pass"</formula>
    </cfRule>
    <cfRule type="cellIs" dxfId="68" priority="85" stopIfTrue="1" operator="equal">
      <formula>"Info"</formula>
    </cfRule>
  </conditionalFormatting>
  <conditionalFormatting sqref="J15:J18">
    <cfRule type="cellIs" dxfId="67" priority="83" stopIfTrue="1" operator="equal">
      <formula>"Fail"</formula>
    </cfRule>
  </conditionalFormatting>
  <conditionalFormatting sqref="J30:J33">
    <cfRule type="cellIs" dxfId="66" priority="81" stopIfTrue="1" operator="equal">
      <formula>"Pass"</formula>
    </cfRule>
    <cfRule type="cellIs" dxfId="65" priority="82" stopIfTrue="1" operator="equal">
      <formula>"Info"</formula>
    </cfRule>
  </conditionalFormatting>
  <conditionalFormatting sqref="J30:J33">
    <cfRule type="cellIs" dxfId="64" priority="80" stopIfTrue="1" operator="equal">
      <formula>"Fail"</formula>
    </cfRule>
  </conditionalFormatting>
  <conditionalFormatting sqref="J36">
    <cfRule type="cellIs" dxfId="63" priority="78" stopIfTrue="1" operator="equal">
      <formula>"Pass"</formula>
    </cfRule>
    <cfRule type="cellIs" dxfId="62" priority="79" stopIfTrue="1" operator="equal">
      <formula>"Info"</formula>
    </cfRule>
  </conditionalFormatting>
  <conditionalFormatting sqref="J36">
    <cfRule type="cellIs" dxfId="61" priority="77" stopIfTrue="1" operator="equal">
      <formula>"Fail"</formula>
    </cfRule>
  </conditionalFormatting>
  <conditionalFormatting sqref="J37:J40">
    <cfRule type="cellIs" dxfId="60" priority="75" stopIfTrue="1" operator="equal">
      <formula>"Pass"</formula>
    </cfRule>
    <cfRule type="cellIs" dxfId="59" priority="76" stopIfTrue="1" operator="equal">
      <formula>"Info"</formula>
    </cfRule>
  </conditionalFormatting>
  <conditionalFormatting sqref="J37:J40">
    <cfRule type="cellIs" dxfId="58" priority="74" stopIfTrue="1" operator="equal">
      <formula>"Fail"</formula>
    </cfRule>
  </conditionalFormatting>
  <conditionalFormatting sqref="J43">
    <cfRule type="cellIs" dxfId="57" priority="72" stopIfTrue="1" operator="equal">
      <formula>"Pass"</formula>
    </cfRule>
    <cfRule type="cellIs" dxfId="56" priority="73" stopIfTrue="1" operator="equal">
      <formula>"Info"</formula>
    </cfRule>
  </conditionalFormatting>
  <conditionalFormatting sqref="J43">
    <cfRule type="cellIs" dxfId="55" priority="71" stopIfTrue="1" operator="equal">
      <formula>"Fail"</formula>
    </cfRule>
  </conditionalFormatting>
  <conditionalFormatting sqref="J44:J47">
    <cfRule type="cellIs" dxfId="54" priority="69" stopIfTrue="1" operator="equal">
      <formula>"Pass"</formula>
    </cfRule>
    <cfRule type="cellIs" dxfId="53" priority="70" stopIfTrue="1" operator="equal">
      <formula>"Info"</formula>
    </cfRule>
  </conditionalFormatting>
  <conditionalFormatting sqref="J44:J47">
    <cfRule type="cellIs" dxfId="52" priority="68" stopIfTrue="1" operator="equal">
      <formula>"Fail"</formula>
    </cfRule>
  </conditionalFormatting>
  <conditionalFormatting sqref="J48">
    <cfRule type="cellIs" dxfId="51" priority="66" stopIfTrue="1" operator="equal">
      <formula>"Pass"</formula>
    </cfRule>
    <cfRule type="cellIs" dxfId="50" priority="67" stopIfTrue="1" operator="equal">
      <formula>"Info"</formula>
    </cfRule>
  </conditionalFormatting>
  <conditionalFormatting sqref="J48">
    <cfRule type="cellIs" dxfId="49" priority="65" stopIfTrue="1" operator="equal">
      <formula>"Fail"</formula>
    </cfRule>
  </conditionalFormatting>
  <conditionalFormatting sqref="J49">
    <cfRule type="cellIs" dxfId="48" priority="63" stopIfTrue="1" operator="equal">
      <formula>"Pass"</formula>
    </cfRule>
    <cfRule type="cellIs" dxfId="47" priority="64" stopIfTrue="1" operator="equal">
      <formula>"Info"</formula>
    </cfRule>
  </conditionalFormatting>
  <conditionalFormatting sqref="J49">
    <cfRule type="cellIs" dxfId="46" priority="62" stopIfTrue="1" operator="equal">
      <formula>"Fail"</formula>
    </cfRule>
  </conditionalFormatting>
  <conditionalFormatting sqref="J51:J52">
    <cfRule type="cellIs" dxfId="45" priority="60" stopIfTrue="1" operator="equal">
      <formula>"Pass"</formula>
    </cfRule>
    <cfRule type="cellIs" dxfId="44" priority="61" stopIfTrue="1" operator="equal">
      <formula>"Info"</formula>
    </cfRule>
  </conditionalFormatting>
  <conditionalFormatting sqref="J51:J52">
    <cfRule type="cellIs" dxfId="43" priority="59" stopIfTrue="1" operator="equal">
      <formula>"Fail"</formula>
    </cfRule>
  </conditionalFormatting>
  <conditionalFormatting sqref="J60:J62">
    <cfRule type="cellIs" dxfId="42" priority="54" stopIfTrue="1" operator="equal">
      <formula>"Pass"</formula>
    </cfRule>
    <cfRule type="cellIs" dxfId="41" priority="55" stopIfTrue="1" operator="equal">
      <formula>"Info"</formula>
    </cfRule>
  </conditionalFormatting>
  <conditionalFormatting sqref="J60:J62">
    <cfRule type="cellIs" dxfId="40" priority="53" stopIfTrue="1" operator="equal">
      <formula>"Fail"</formula>
    </cfRule>
  </conditionalFormatting>
  <conditionalFormatting sqref="J64">
    <cfRule type="cellIs" dxfId="39" priority="51" stopIfTrue="1" operator="equal">
      <formula>"Pass"</formula>
    </cfRule>
    <cfRule type="cellIs" dxfId="38" priority="52" stopIfTrue="1" operator="equal">
      <formula>"Info"</formula>
    </cfRule>
  </conditionalFormatting>
  <conditionalFormatting sqref="J64">
    <cfRule type="cellIs" dxfId="37" priority="50" stopIfTrue="1" operator="equal">
      <formula>"Fail"</formula>
    </cfRule>
  </conditionalFormatting>
  <conditionalFormatting sqref="J8 J10">
    <cfRule type="cellIs" dxfId="36" priority="48" stopIfTrue="1" operator="equal">
      <formula>"Pass"</formula>
    </cfRule>
    <cfRule type="cellIs" dxfId="35" priority="49" stopIfTrue="1" operator="equal">
      <formula>"Info"</formula>
    </cfRule>
  </conditionalFormatting>
  <conditionalFormatting sqref="J8 J10">
    <cfRule type="cellIs" dxfId="34" priority="47" stopIfTrue="1" operator="equal">
      <formula>"Fail"</formula>
    </cfRule>
  </conditionalFormatting>
  <conditionalFormatting sqref="J9">
    <cfRule type="cellIs" dxfId="33" priority="45" stopIfTrue="1" operator="equal">
      <formula>"Pass"</formula>
    </cfRule>
    <cfRule type="cellIs" dxfId="32" priority="46" stopIfTrue="1" operator="equal">
      <formula>"Info"</formula>
    </cfRule>
  </conditionalFormatting>
  <conditionalFormatting sqref="J9">
    <cfRule type="cellIs" dxfId="31" priority="44" stopIfTrue="1" operator="equal">
      <formula>"Fail"</formula>
    </cfRule>
  </conditionalFormatting>
  <conditionalFormatting sqref="J54">
    <cfRule type="cellIs" dxfId="30" priority="42" stopIfTrue="1" operator="equal">
      <formula>"Pass"</formula>
    </cfRule>
    <cfRule type="cellIs" dxfId="29" priority="43" stopIfTrue="1" operator="equal">
      <formula>"Info"</formula>
    </cfRule>
  </conditionalFormatting>
  <conditionalFormatting sqref="J54">
    <cfRule type="cellIs" dxfId="28" priority="41" stopIfTrue="1" operator="equal">
      <formula>"Fail"</formula>
    </cfRule>
  </conditionalFormatting>
  <conditionalFormatting sqref="J53">
    <cfRule type="cellIs" dxfId="27" priority="39" stopIfTrue="1" operator="equal">
      <formula>"Pass"</formula>
    </cfRule>
    <cfRule type="cellIs" dxfId="26" priority="40" stopIfTrue="1" operator="equal">
      <formula>"Info"</formula>
    </cfRule>
  </conditionalFormatting>
  <conditionalFormatting sqref="J53">
    <cfRule type="cellIs" dxfId="25" priority="38" stopIfTrue="1" operator="equal">
      <formula>"Fail"</formula>
    </cfRule>
  </conditionalFormatting>
  <conditionalFormatting sqref="J55">
    <cfRule type="cellIs" dxfId="24" priority="36" stopIfTrue="1" operator="equal">
      <formula>"Pass"</formula>
    </cfRule>
    <cfRule type="cellIs" dxfId="23" priority="37" stopIfTrue="1" operator="equal">
      <formula>"Info"</formula>
    </cfRule>
  </conditionalFormatting>
  <conditionalFormatting sqref="J55">
    <cfRule type="cellIs" dxfId="22" priority="35" stopIfTrue="1" operator="equal">
      <formula>"Fail"</formula>
    </cfRule>
  </conditionalFormatting>
  <conditionalFormatting sqref="J57 J59">
    <cfRule type="cellIs" dxfId="21" priority="33" stopIfTrue="1" operator="equal">
      <formula>"Pass"</formula>
    </cfRule>
    <cfRule type="cellIs" dxfId="20" priority="34" stopIfTrue="1" operator="equal">
      <formula>"Info"</formula>
    </cfRule>
  </conditionalFormatting>
  <conditionalFormatting sqref="J57 J59">
    <cfRule type="cellIs" dxfId="19" priority="32" stopIfTrue="1" operator="equal">
      <formula>"Fail"</formula>
    </cfRule>
  </conditionalFormatting>
  <conditionalFormatting sqref="J56">
    <cfRule type="cellIs" dxfId="18" priority="30" stopIfTrue="1" operator="equal">
      <formula>"Pass"</formula>
    </cfRule>
    <cfRule type="cellIs" dxfId="17" priority="31" stopIfTrue="1" operator="equal">
      <formula>"Info"</formula>
    </cfRule>
  </conditionalFormatting>
  <conditionalFormatting sqref="J56">
    <cfRule type="cellIs" dxfId="16" priority="29" stopIfTrue="1" operator="equal">
      <formula>"Fail"</formula>
    </cfRule>
  </conditionalFormatting>
  <conditionalFormatting sqref="J58">
    <cfRule type="cellIs" dxfId="15" priority="27" stopIfTrue="1" operator="equal">
      <formula>"Pass"</formula>
    </cfRule>
    <cfRule type="cellIs" dxfId="14" priority="28" stopIfTrue="1" operator="equal">
      <formula>"Info"</formula>
    </cfRule>
  </conditionalFormatting>
  <conditionalFormatting sqref="J58">
    <cfRule type="cellIs" dxfId="13" priority="26" stopIfTrue="1" operator="equal">
      <formula>"Fail"</formula>
    </cfRule>
  </conditionalFormatting>
  <conditionalFormatting sqref="J35">
    <cfRule type="cellIs" dxfId="12" priority="24" stopIfTrue="1" operator="equal">
      <formula>"Pass"</formula>
    </cfRule>
    <cfRule type="cellIs" dxfId="11" priority="25" stopIfTrue="1" operator="equal">
      <formula>"Info"</formula>
    </cfRule>
  </conditionalFormatting>
  <conditionalFormatting sqref="J35">
    <cfRule type="cellIs" dxfId="10" priority="23" stopIfTrue="1" operator="equal">
      <formula>"Fail"</formula>
    </cfRule>
  </conditionalFormatting>
  <conditionalFormatting sqref="J34">
    <cfRule type="cellIs" dxfId="9" priority="18" stopIfTrue="1" operator="equal">
      <formula>"Pass"</formula>
    </cfRule>
    <cfRule type="cellIs" dxfId="8" priority="19" stopIfTrue="1" operator="equal">
      <formula>"Info"</formula>
    </cfRule>
  </conditionalFormatting>
  <conditionalFormatting sqref="J34">
    <cfRule type="cellIs" dxfId="7" priority="17" stopIfTrue="1" operator="equal">
      <formula>"Fail"</formula>
    </cfRule>
  </conditionalFormatting>
  <conditionalFormatting sqref="J22">
    <cfRule type="cellIs" dxfId="6" priority="15" stopIfTrue="1" operator="equal">
      <formula>"Pass"</formula>
    </cfRule>
    <cfRule type="cellIs" dxfId="5" priority="16" stopIfTrue="1" operator="equal">
      <formula>"Info"</formula>
    </cfRule>
  </conditionalFormatting>
  <conditionalFormatting sqref="J22">
    <cfRule type="cellIs" dxfId="4" priority="14" stopIfTrue="1" operator="equal">
      <formula>"Fail"</formula>
    </cfRule>
  </conditionalFormatting>
  <conditionalFormatting sqref="N3:N64">
    <cfRule type="expression" dxfId="3" priority="13" stopIfTrue="1">
      <formula>ISERROR(AA3)</formula>
    </cfRule>
  </conditionalFormatting>
  <conditionalFormatting sqref="J5">
    <cfRule type="cellIs" dxfId="2" priority="7" stopIfTrue="1" operator="equal">
      <formula>"Pass"</formula>
    </cfRule>
    <cfRule type="cellIs" dxfId="1" priority="8" stopIfTrue="1" operator="equal">
      <formula>"Info"</formula>
    </cfRule>
  </conditionalFormatting>
  <conditionalFormatting sqref="J5">
    <cfRule type="cellIs" dxfId="0" priority="6" stopIfTrue="1" operator="equal">
      <formula>"Fail"</formula>
    </cfRule>
  </conditionalFormatting>
  <dataValidations count="2">
    <dataValidation type="list" allowBlank="1" showInputMessage="1" showErrorMessage="1" sqref="J3:J64" xr:uid="{00000000-0002-0000-0500-000000000000}">
      <formula1>$I$73:$I$76</formula1>
    </dataValidation>
    <dataValidation type="list" allowBlank="1" showInputMessage="1" showErrorMessage="1" sqref="M3:M64" xr:uid="{00000000-0002-0000-0500-000001000000}">
      <formula1>$I$79:$I$82</formula1>
    </dataValidation>
  </dataValidations>
  <pageMargins left="0.7" right="0.7" top="0.75" bottom="0.75" header="0.3" footer="0.3"/>
  <pageSetup orientation="portrait" r:id="rId1"/>
  <headerFooter alignWithMargins="0"/>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D16"/>
  <sheetViews>
    <sheetView showGridLines="0" zoomScaleNormal="100" workbookViewId="0">
      <pane ySplit="1" topLeftCell="A2" activePane="bottomLeft" state="frozen"/>
      <selection pane="bottomLeft" activeCell="G36" sqref="G36"/>
    </sheetView>
  </sheetViews>
  <sheetFormatPr defaultRowHeight="12.75" customHeight="1" x14ac:dyDescent="0.25"/>
  <cols>
    <col min="2" max="2" width="13.26953125" customWidth="1"/>
    <col min="3" max="3" width="84.453125" customWidth="1"/>
    <col min="4" max="4" width="22.453125" customWidth="1"/>
  </cols>
  <sheetData>
    <row r="1" spans="1:4" ht="13" x14ac:dyDescent="0.3">
      <c r="A1" s="3" t="s">
        <v>1451</v>
      </c>
      <c r="B1" s="4"/>
      <c r="C1" s="4"/>
      <c r="D1" s="4"/>
    </row>
    <row r="2" spans="1:4" ht="12.75" customHeight="1" x14ac:dyDescent="0.25">
      <c r="A2" s="5" t="s">
        <v>1452</v>
      </c>
      <c r="B2" s="5" t="s">
        <v>1453</v>
      </c>
      <c r="C2" s="5" t="s">
        <v>1454</v>
      </c>
      <c r="D2" s="5" t="s">
        <v>1455</v>
      </c>
    </row>
    <row r="3" spans="1:4" ht="41" customHeight="1" x14ac:dyDescent="0.25">
      <c r="A3" s="1">
        <v>2</v>
      </c>
      <c r="B3" s="2">
        <v>42454</v>
      </c>
      <c r="C3" s="79" t="s">
        <v>1456</v>
      </c>
      <c r="D3" s="74" t="s">
        <v>1457</v>
      </c>
    </row>
    <row r="4" spans="1:4" ht="30.65" customHeight="1" x14ac:dyDescent="0.25">
      <c r="A4" s="168">
        <v>2.1</v>
      </c>
      <c r="B4" s="169">
        <v>42766</v>
      </c>
      <c r="C4" s="170" t="s">
        <v>1458</v>
      </c>
      <c r="D4" s="170" t="s">
        <v>1457</v>
      </c>
    </row>
    <row r="5" spans="1:4" ht="12.75" customHeight="1" x14ac:dyDescent="0.25">
      <c r="A5" s="168">
        <v>2.1</v>
      </c>
      <c r="B5" s="169">
        <v>42766</v>
      </c>
      <c r="C5" s="170" t="s">
        <v>1459</v>
      </c>
      <c r="D5" s="170" t="s">
        <v>1457</v>
      </c>
    </row>
    <row r="6" spans="1:4" ht="12.75" customHeight="1" x14ac:dyDescent="0.25">
      <c r="A6" s="168">
        <v>2.1</v>
      </c>
      <c r="B6" s="169">
        <v>43131</v>
      </c>
      <c r="C6" s="170" t="s">
        <v>1460</v>
      </c>
      <c r="D6" s="170" t="s">
        <v>1457</v>
      </c>
    </row>
    <row r="7" spans="1:4" ht="12.75" customHeight="1" x14ac:dyDescent="0.25">
      <c r="A7" s="168">
        <v>2.2000000000000002</v>
      </c>
      <c r="B7" s="169">
        <v>43136</v>
      </c>
      <c r="C7" s="170" t="s">
        <v>1461</v>
      </c>
      <c r="D7" s="170" t="s">
        <v>1457</v>
      </c>
    </row>
    <row r="8" spans="1:4" ht="12.75" customHeight="1" x14ac:dyDescent="0.25">
      <c r="A8" s="168">
        <v>3</v>
      </c>
      <c r="B8" s="169">
        <v>43555</v>
      </c>
      <c r="C8" s="170" t="s">
        <v>1462</v>
      </c>
      <c r="D8" s="170" t="s">
        <v>1457</v>
      </c>
    </row>
    <row r="9" spans="1:4" ht="12.75" customHeight="1" x14ac:dyDescent="0.25">
      <c r="A9" s="168">
        <v>3.1</v>
      </c>
      <c r="B9" s="169">
        <v>43738</v>
      </c>
      <c r="C9" s="170" t="s">
        <v>1463</v>
      </c>
      <c r="D9" s="170" t="s">
        <v>1457</v>
      </c>
    </row>
    <row r="10" spans="1:4" ht="12.75" customHeight="1" x14ac:dyDescent="0.25">
      <c r="A10" s="168">
        <v>3.2</v>
      </c>
      <c r="B10" s="169">
        <v>43921</v>
      </c>
      <c r="C10" s="209" t="s">
        <v>1464</v>
      </c>
      <c r="D10" s="168" t="s">
        <v>1457</v>
      </c>
    </row>
    <row r="11" spans="1:4" ht="12.75" customHeight="1" x14ac:dyDescent="0.25">
      <c r="A11" s="168">
        <v>3.3</v>
      </c>
      <c r="B11" s="169">
        <v>44104</v>
      </c>
      <c r="C11" s="209" t="s">
        <v>1464</v>
      </c>
      <c r="D11" s="168" t="s">
        <v>1457</v>
      </c>
    </row>
    <row r="12" spans="1:4" ht="15.65" customHeight="1" x14ac:dyDescent="0.25">
      <c r="A12" s="168">
        <v>4</v>
      </c>
      <c r="B12" s="169">
        <v>44286</v>
      </c>
      <c r="C12" s="170" t="s">
        <v>1465</v>
      </c>
      <c r="D12" s="168" t="s">
        <v>1457</v>
      </c>
    </row>
    <row r="13" spans="1:4" ht="27" customHeight="1" x14ac:dyDescent="0.25">
      <c r="A13" s="168">
        <v>4.0999999999999996</v>
      </c>
      <c r="B13" s="169">
        <v>44469</v>
      </c>
      <c r="C13" s="209" t="s">
        <v>1466</v>
      </c>
      <c r="D13" s="168" t="s">
        <v>1457</v>
      </c>
    </row>
    <row r="14" spans="1:4" ht="12.75" customHeight="1" x14ac:dyDescent="0.25">
      <c r="A14" s="168">
        <v>4.2</v>
      </c>
      <c r="B14" s="169">
        <v>44469</v>
      </c>
      <c r="C14" s="80" t="s">
        <v>2483</v>
      </c>
      <c r="D14" s="168" t="s">
        <v>1457</v>
      </c>
    </row>
    <row r="15" spans="1:4" ht="12.75" customHeight="1" x14ac:dyDescent="0.25">
      <c r="A15" s="168"/>
      <c r="B15" s="169"/>
      <c r="C15" s="209"/>
      <c r="D15" s="168"/>
    </row>
    <row r="16" spans="1:4" ht="12.75" customHeight="1" x14ac:dyDescent="0.25">
      <c r="A16" s="168"/>
      <c r="B16" s="169"/>
      <c r="C16" s="209"/>
      <c r="D16" s="168"/>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527"/>
  <sheetViews>
    <sheetView showGridLines="0" zoomScale="80" zoomScaleNormal="80" workbookViewId="0">
      <selection activeCell="B15" sqref="B15"/>
    </sheetView>
  </sheetViews>
  <sheetFormatPr defaultColWidth="9.1796875" defaultRowHeight="12.75" customHeight="1" x14ac:dyDescent="0.25"/>
  <cols>
    <col min="1" max="1" width="9.453125" customWidth="1"/>
    <col min="2" max="2" width="71.453125" customWidth="1"/>
    <col min="3" max="3" width="8.7265625" customWidth="1"/>
    <col min="4" max="4" width="10" customWidth="1"/>
    <col min="5" max="21" width="9.1796875" style="182"/>
    <col min="22" max="16384" width="9.1796875" style="183"/>
  </cols>
  <sheetData>
    <row r="1" spans="1:4" ht="29" x14ac:dyDescent="0.35">
      <c r="A1" s="205" t="s">
        <v>151</v>
      </c>
      <c r="B1" s="205" t="s">
        <v>143</v>
      </c>
      <c r="C1" s="205" t="s">
        <v>60</v>
      </c>
      <c r="D1" s="206">
        <v>44469</v>
      </c>
    </row>
    <row r="2" spans="1:4" ht="15.5" x14ac:dyDescent="0.35">
      <c r="A2" s="207" t="s">
        <v>1467</v>
      </c>
      <c r="B2" s="207" t="s">
        <v>1468</v>
      </c>
      <c r="C2" s="208">
        <v>6</v>
      </c>
    </row>
    <row r="3" spans="1:4" ht="15.5" x14ac:dyDescent="0.35">
      <c r="A3" s="207" t="s">
        <v>467</v>
      </c>
      <c r="B3" s="207" t="s">
        <v>1469</v>
      </c>
      <c r="C3" s="208">
        <v>4</v>
      </c>
    </row>
    <row r="4" spans="1:4" ht="15.5" x14ac:dyDescent="0.35">
      <c r="A4" s="207" t="s">
        <v>1470</v>
      </c>
      <c r="B4" s="207" t="s">
        <v>1471</v>
      </c>
      <c r="C4" s="208">
        <v>1</v>
      </c>
    </row>
    <row r="5" spans="1:4" ht="15.5" x14ac:dyDescent="0.35">
      <c r="A5" s="207" t="s">
        <v>1472</v>
      </c>
      <c r="B5" s="207" t="s">
        <v>1473</v>
      </c>
      <c r="C5" s="208">
        <v>2</v>
      </c>
    </row>
    <row r="6" spans="1:4" ht="15.5" x14ac:dyDescent="0.35">
      <c r="A6" s="207" t="s">
        <v>1474</v>
      </c>
      <c r="B6" s="207" t="s">
        <v>1475</v>
      </c>
      <c r="C6" s="208">
        <v>2</v>
      </c>
    </row>
    <row r="7" spans="1:4" ht="15.5" x14ac:dyDescent="0.35">
      <c r="A7" s="207" t="s">
        <v>1476</v>
      </c>
      <c r="B7" s="207" t="s">
        <v>1477</v>
      </c>
      <c r="C7" s="208">
        <v>4</v>
      </c>
    </row>
    <row r="8" spans="1:4" ht="15.5" x14ac:dyDescent="0.35">
      <c r="A8" s="207" t="s">
        <v>1478</v>
      </c>
      <c r="B8" s="207" t="s">
        <v>1479</v>
      </c>
      <c r="C8" s="208">
        <v>2</v>
      </c>
    </row>
    <row r="9" spans="1:4" ht="15.5" x14ac:dyDescent="0.35">
      <c r="A9" s="207" t="s">
        <v>1480</v>
      </c>
      <c r="B9" s="207" t="s">
        <v>1481</v>
      </c>
      <c r="C9" s="208">
        <v>5</v>
      </c>
    </row>
    <row r="10" spans="1:4" ht="15.5" x14ac:dyDescent="0.35">
      <c r="A10" s="207" t="s">
        <v>1482</v>
      </c>
      <c r="B10" s="207" t="s">
        <v>1483</v>
      </c>
      <c r="C10" s="208">
        <v>5</v>
      </c>
    </row>
    <row r="11" spans="1:4" ht="15.5" x14ac:dyDescent="0.35">
      <c r="A11" s="207" t="s">
        <v>1484</v>
      </c>
      <c r="B11" s="207" t="s">
        <v>1485</v>
      </c>
      <c r="C11" s="208">
        <v>5</v>
      </c>
    </row>
    <row r="12" spans="1:4" ht="15.5" x14ac:dyDescent="0.35">
      <c r="A12" s="207" t="s">
        <v>1486</v>
      </c>
      <c r="B12" s="207" t="s">
        <v>1487</v>
      </c>
      <c r="C12" s="208">
        <v>2</v>
      </c>
    </row>
    <row r="13" spans="1:4" ht="15.5" x14ac:dyDescent="0.35">
      <c r="A13" s="207" t="s">
        <v>424</v>
      </c>
      <c r="B13" s="207" t="s">
        <v>1488</v>
      </c>
      <c r="C13" s="208">
        <v>5</v>
      </c>
    </row>
    <row r="14" spans="1:4" ht="15.5" x14ac:dyDescent="0.35">
      <c r="A14" s="207" t="s">
        <v>1489</v>
      </c>
      <c r="B14" s="207" t="s">
        <v>1490</v>
      </c>
      <c r="C14" s="208">
        <v>4</v>
      </c>
    </row>
    <row r="15" spans="1:4" ht="15.5" x14ac:dyDescent="0.35">
      <c r="A15" s="207" t="s">
        <v>1491</v>
      </c>
      <c r="B15" s="207" t="s">
        <v>1492</v>
      </c>
      <c r="C15" s="208">
        <v>4</v>
      </c>
    </row>
    <row r="16" spans="1:4" ht="15.5" x14ac:dyDescent="0.35">
      <c r="A16" s="207" t="s">
        <v>1493</v>
      </c>
      <c r="B16" s="207" t="s">
        <v>1494</v>
      </c>
      <c r="C16" s="208">
        <v>1</v>
      </c>
    </row>
    <row r="17" spans="1:3" ht="15.5" x14ac:dyDescent="0.35">
      <c r="A17" s="207" t="s">
        <v>452</v>
      </c>
      <c r="B17" s="207" t="s">
        <v>451</v>
      </c>
      <c r="C17" s="208">
        <v>5</v>
      </c>
    </row>
    <row r="18" spans="1:3" ht="15.5" x14ac:dyDescent="0.35">
      <c r="A18" s="207" t="s">
        <v>1495</v>
      </c>
      <c r="B18" s="207" t="s">
        <v>1496</v>
      </c>
      <c r="C18" s="208">
        <v>8</v>
      </c>
    </row>
    <row r="19" spans="1:3" ht="15.5" x14ac:dyDescent="0.35">
      <c r="A19" s="207" t="s">
        <v>1497</v>
      </c>
      <c r="B19" s="207" t="s">
        <v>1498</v>
      </c>
      <c r="C19" s="208">
        <v>1</v>
      </c>
    </row>
    <row r="20" spans="1:3" ht="15.5" x14ac:dyDescent="0.35">
      <c r="A20" s="207" t="s">
        <v>1499</v>
      </c>
      <c r="B20" s="207" t="s">
        <v>1500</v>
      </c>
      <c r="C20" s="208">
        <v>8</v>
      </c>
    </row>
    <row r="21" spans="1:3" ht="15.5" x14ac:dyDescent="0.35">
      <c r="A21" s="207" t="s">
        <v>1501</v>
      </c>
      <c r="B21" s="207" t="s">
        <v>1502</v>
      </c>
      <c r="C21" s="208">
        <v>6</v>
      </c>
    </row>
    <row r="22" spans="1:3" ht="15.5" x14ac:dyDescent="0.35">
      <c r="A22" s="207" t="s">
        <v>1503</v>
      </c>
      <c r="B22" s="207" t="s">
        <v>1504</v>
      </c>
      <c r="C22" s="208">
        <v>7</v>
      </c>
    </row>
    <row r="23" spans="1:3" ht="15.5" x14ac:dyDescent="0.35">
      <c r="A23" s="207" t="s">
        <v>379</v>
      </c>
      <c r="B23" s="207" t="s">
        <v>1505</v>
      </c>
      <c r="C23" s="208">
        <v>7</v>
      </c>
    </row>
    <row r="24" spans="1:3" ht="15.5" x14ac:dyDescent="0.35">
      <c r="A24" s="207" t="s">
        <v>1506</v>
      </c>
      <c r="B24" s="207" t="s">
        <v>1507</v>
      </c>
      <c r="C24" s="208">
        <v>7</v>
      </c>
    </row>
    <row r="25" spans="1:3" ht="15.5" x14ac:dyDescent="0.35">
      <c r="A25" s="207" t="s">
        <v>1508</v>
      </c>
      <c r="B25" s="207" t="s">
        <v>1509</v>
      </c>
      <c r="C25" s="208">
        <v>5</v>
      </c>
    </row>
    <row r="26" spans="1:3" ht="15.5" x14ac:dyDescent="0.35">
      <c r="A26" s="207" t="s">
        <v>1510</v>
      </c>
      <c r="B26" s="207" t="s">
        <v>1511</v>
      </c>
      <c r="C26" s="208">
        <v>5</v>
      </c>
    </row>
    <row r="27" spans="1:3" ht="15.5" x14ac:dyDescent="0.35">
      <c r="A27" s="207" t="s">
        <v>1512</v>
      </c>
      <c r="B27" s="207" t="s">
        <v>1513</v>
      </c>
      <c r="C27" s="208">
        <v>5</v>
      </c>
    </row>
    <row r="28" spans="1:3" ht="15.5" x14ac:dyDescent="0.35">
      <c r="A28" s="207" t="s">
        <v>1514</v>
      </c>
      <c r="B28" s="207" t="s">
        <v>1515</v>
      </c>
      <c r="C28" s="208">
        <v>6</v>
      </c>
    </row>
    <row r="29" spans="1:3" ht="15.5" x14ac:dyDescent="0.35">
      <c r="A29" s="207" t="s">
        <v>1516</v>
      </c>
      <c r="B29" s="207" t="s">
        <v>1517</v>
      </c>
      <c r="C29" s="208">
        <v>6</v>
      </c>
    </row>
    <row r="30" spans="1:3" ht="15.5" x14ac:dyDescent="0.35">
      <c r="A30" s="207" t="s">
        <v>1518</v>
      </c>
      <c r="B30" s="207" t="s">
        <v>1519</v>
      </c>
      <c r="C30" s="208">
        <v>4</v>
      </c>
    </row>
    <row r="31" spans="1:3" ht="15.5" x14ac:dyDescent="0.35">
      <c r="A31" s="207" t="s">
        <v>1520</v>
      </c>
      <c r="B31" s="207" t="s">
        <v>1521</v>
      </c>
      <c r="C31" s="208">
        <v>7</v>
      </c>
    </row>
    <row r="32" spans="1:3" ht="15.5" x14ac:dyDescent="0.35">
      <c r="A32" s="207" t="s">
        <v>1522</v>
      </c>
      <c r="B32" s="207" t="s">
        <v>1523</v>
      </c>
      <c r="C32" s="208">
        <v>5</v>
      </c>
    </row>
    <row r="33" spans="1:3" ht="15.5" x14ac:dyDescent="0.35">
      <c r="A33" s="207" t="s">
        <v>1524</v>
      </c>
      <c r="B33" s="207" t="s">
        <v>1525</v>
      </c>
      <c r="C33" s="208">
        <v>5</v>
      </c>
    </row>
    <row r="34" spans="1:3" ht="15.5" x14ac:dyDescent="0.35">
      <c r="A34" s="207" t="s">
        <v>1526</v>
      </c>
      <c r="B34" s="207" t="s">
        <v>1527</v>
      </c>
      <c r="C34" s="208">
        <v>8</v>
      </c>
    </row>
    <row r="35" spans="1:3" ht="15.5" x14ac:dyDescent="0.35">
      <c r="A35" s="207" t="s">
        <v>1528</v>
      </c>
      <c r="B35" s="207" t="s">
        <v>1529</v>
      </c>
      <c r="C35" s="208">
        <v>1</v>
      </c>
    </row>
    <row r="36" spans="1:3" ht="15.5" x14ac:dyDescent="0.35">
      <c r="A36" s="207" t="s">
        <v>1530</v>
      </c>
      <c r="B36" s="207" t="s">
        <v>1531</v>
      </c>
      <c r="C36" s="208">
        <v>5</v>
      </c>
    </row>
    <row r="37" spans="1:3" ht="15.5" x14ac:dyDescent="0.35">
      <c r="A37" s="207" t="s">
        <v>1532</v>
      </c>
      <c r="B37" s="207" t="s">
        <v>1533</v>
      </c>
      <c r="C37" s="208">
        <v>8</v>
      </c>
    </row>
    <row r="38" spans="1:3" ht="15.5" x14ac:dyDescent="0.35">
      <c r="A38" s="207" t="s">
        <v>1534</v>
      </c>
      <c r="B38" s="207" t="s">
        <v>1535</v>
      </c>
      <c r="C38" s="208">
        <v>5</v>
      </c>
    </row>
    <row r="39" spans="1:3" ht="15.5" x14ac:dyDescent="0.35">
      <c r="A39" s="207" t="s">
        <v>1536</v>
      </c>
      <c r="B39" s="207" t="s">
        <v>1537</v>
      </c>
      <c r="C39" s="208">
        <v>5</v>
      </c>
    </row>
    <row r="40" spans="1:3" ht="15.5" x14ac:dyDescent="0.35">
      <c r="A40" s="207" t="s">
        <v>1538</v>
      </c>
      <c r="B40" s="207" t="s">
        <v>1539</v>
      </c>
      <c r="C40" s="208">
        <v>2</v>
      </c>
    </row>
    <row r="41" spans="1:3" ht="15.5" x14ac:dyDescent="0.35">
      <c r="A41" s="207" t="s">
        <v>1540</v>
      </c>
      <c r="B41" s="207" t="s">
        <v>1541</v>
      </c>
      <c r="C41" s="208">
        <v>4</v>
      </c>
    </row>
    <row r="42" spans="1:3" ht="15.5" x14ac:dyDescent="0.35">
      <c r="A42" s="207" t="s">
        <v>1542</v>
      </c>
      <c r="B42" s="207" t="s">
        <v>1543</v>
      </c>
      <c r="C42" s="208">
        <v>5</v>
      </c>
    </row>
    <row r="43" spans="1:3" ht="15.5" x14ac:dyDescent="0.35">
      <c r="A43" s="207" t="s">
        <v>1544</v>
      </c>
      <c r="B43" s="207" t="s">
        <v>1545</v>
      </c>
      <c r="C43" s="208">
        <v>5</v>
      </c>
    </row>
    <row r="44" spans="1:3" ht="15.5" x14ac:dyDescent="0.35">
      <c r="A44" s="207" t="s">
        <v>1546</v>
      </c>
      <c r="B44" s="207" t="s">
        <v>1547</v>
      </c>
      <c r="C44" s="208">
        <v>6</v>
      </c>
    </row>
    <row r="45" spans="1:3" ht="15.5" x14ac:dyDescent="0.35">
      <c r="A45" s="207" t="s">
        <v>1548</v>
      </c>
      <c r="B45" s="207" t="s">
        <v>1549</v>
      </c>
      <c r="C45" s="208">
        <v>5</v>
      </c>
    </row>
    <row r="46" spans="1:3" ht="15.5" x14ac:dyDescent="0.35">
      <c r="A46" s="207" t="s">
        <v>1550</v>
      </c>
      <c r="B46" s="207" t="s">
        <v>1551</v>
      </c>
      <c r="C46" s="208">
        <v>4</v>
      </c>
    </row>
    <row r="47" spans="1:3" ht="15.5" x14ac:dyDescent="0.35">
      <c r="A47" s="207" t="s">
        <v>1552</v>
      </c>
      <c r="B47" s="207" t="s">
        <v>1553</v>
      </c>
      <c r="C47" s="208">
        <v>5</v>
      </c>
    </row>
    <row r="48" spans="1:3" ht="15.5" x14ac:dyDescent="0.35">
      <c r="A48" s="207" t="s">
        <v>1554</v>
      </c>
      <c r="B48" s="207" t="s">
        <v>1555</v>
      </c>
      <c r="C48" s="208">
        <v>6</v>
      </c>
    </row>
    <row r="49" spans="1:3" ht="15.5" x14ac:dyDescent="0.35">
      <c r="A49" s="207" t="s">
        <v>1556</v>
      </c>
      <c r="B49" s="207" t="s">
        <v>1557</v>
      </c>
      <c r="C49" s="208">
        <v>7</v>
      </c>
    </row>
    <row r="50" spans="1:3" ht="15.5" x14ac:dyDescent="0.35">
      <c r="A50" s="207" t="s">
        <v>1558</v>
      </c>
      <c r="B50" s="207" t="s">
        <v>1559</v>
      </c>
      <c r="C50" s="208">
        <v>3</v>
      </c>
    </row>
    <row r="51" spans="1:3" ht="15.5" x14ac:dyDescent="0.35">
      <c r="A51" s="207" t="s">
        <v>1560</v>
      </c>
      <c r="B51" s="207" t="s">
        <v>1561</v>
      </c>
      <c r="C51" s="208">
        <v>6</v>
      </c>
    </row>
    <row r="52" spans="1:3" ht="15.5" x14ac:dyDescent="0.35">
      <c r="A52" s="207" t="s">
        <v>1562</v>
      </c>
      <c r="B52" s="207" t="s">
        <v>1563</v>
      </c>
      <c r="C52" s="208">
        <v>4</v>
      </c>
    </row>
    <row r="53" spans="1:3" ht="15.5" x14ac:dyDescent="0.35">
      <c r="A53" s="207" t="s">
        <v>1564</v>
      </c>
      <c r="B53" s="207" t="s">
        <v>1565</v>
      </c>
      <c r="C53" s="208">
        <v>5</v>
      </c>
    </row>
    <row r="54" spans="1:3" ht="15.5" x14ac:dyDescent="0.35">
      <c r="A54" s="207" t="s">
        <v>1566</v>
      </c>
      <c r="B54" s="207" t="s">
        <v>1567</v>
      </c>
      <c r="C54" s="208">
        <v>2</v>
      </c>
    </row>
    <row r="55" spans="1:3" ht="15.5" x14ac:dyDescent="0.35">
      <c r="A55" s="207" t="s">
        <v>1568</v>
      </c>
      <c r="B55" s="207" t="s">
        <v>1569</v>
      </c>
      <c r="C55" s="208">
        <v>2</v>
      </c>
    </row>
    <row r="56" spans="1:3" ht="15.5" x14ac:dyDescent="0.35">
      <c r="A56" s="207" t="s">
        <v>1570</v>
      </c>
      <c r="B56" s="207" t="s">
        <v>1571</v>
      </c>
      <c r="C56" s="208">
        <v>5</v>
      </c>
    </row>
    <row r="57" spans="1:3" ht="15.5" x14ac:dyDescent="0.35">
      <c r="A57" s="207" t="s">
        <v>1572</v>
      </c>
      <c r="B57" s="207" t="s">
        <v>1573</v>
      </c>
      <c r="C57" s="208">
        <v>5</v>
      </c>
    </row>
    <row r="58" spans="1:3" ht="31" x14ac:dyDescent="0.35">
      <c r="A58" s="207" t="s">
        <v>1574</v>
      </c>
      <c r="B58" s="207" t="s">
        <v>1575</v>
      </c>
      <c r="C58" s="208">
        <v>5</v>
      </c>
    </row>
    <row r="59" spans="1:3" ht="15.5" x14ac:dyDescent="0.35">
      <c r="A59" s="207" t="s">
        <v>1576</v>
      </c>
      <c r="B59" s="207" t="s">
        <v>1577</v>
      </c>
      <c r="C59" s="208">
        <v>5</v>
      </c>
    </row>
    <row r="60" spans="1:3" ht="15.5" x14ac:dyDescent="0.35">
      <c r="A60" s="207" t="s">
        <v>1578</v>
      </c>
      <c r="B60" s="207" t="s">
        <v>1579</v>
      </c>
      <c r="C60" s="208">
        <v>3</v>
      </c>
    </row>
    <row r="61" spans="1:3" ht="15.5" x14ac:dyDescent="0.35">
      <c r="A61" s="207" t="s">
        <v>1580</v>
      </c>
      <c r="B61" s="207" t="s">
        <v>1581</v>
      </c>
      <c r="C61" s="208">
        <v>6</v>
      </c>
    </row>
    <row r="62" spans="1:3" ht="15.5" x14ac:dyDescent="0.35">
      <c r="A62" s="207" t="s">
        <v>1582</v>
      </c>
      <c r="B62" s="207" t="s">
        <v>1583</v>
      </c>
      <c r="C62" s="208">
        <v>3</v>
      </c>
    </row>
    <row r="63" spans="1:3" ht="15.5" x14ac:dyDescent="0.35">
      <c r="A63" s="207" t="s">
        <v>1584</v>
      </c>
      <c r="B63" s="207" t="s">
        <v>1585</v>
      </c>
      <c r="C63" s="208">
        <v>4</v>
      </c>
    </row>
    <row r="64" spans="1:3" ht="31" x14ac:dyDescent="0.35">
      <c r="A64" s="207" t="s">
        <v>1586</v>
      </c>
      <c r="B64" s="207" t="s">
        <v>1587</v>
      </c>
      <c r="C64" s="208">
        <v>3</v>
      </c>
    </row>
    <row r="65" spans="1:3" ht="15.5" x14ac:dyDescent="0.35">
      <c r="A65" s="207" t="s">
        <v>1588</v>
      </c>
      <c r="B65" s="207" t="s">
        <v>1589</v>
      </c>
      <c r="C65" s="208">
        <v>3</v>
      </c>
    </row>
    <row r="66" spans="1:3" ht="31" x14ac:dyDescent="0.35">
      <c r="A66" s="207" t="s">
        <v>1590</v>
      </c>
      <c r="B66" s="207" t="s">
        <v>1591</v>
      </c>
      <c r="C66" s="208">
        <v>6</v>
      </c>
    </row>
    <row r="67" spans="1:3" ht="15.5" x14ac:dyDescent="0.35">
      <c r="A67" s="207" t="s">
        <v>1592</v>
      </c>
      <c r="B67" s="207" t="s">
        <v>1593</v>
      </c>
      <c r="C67" s="208">
        <v>6</v>
      </c>
    </row>
    <row r="68" spans="1:3" ht="31" x14ac:dyDescent="0.35">
      <c r="A68" s="207" t="s">
        <v>1594</v>
      </c>
      <c r="B68" s="207" t="s">
        <v>1595</v>
      </c>
      <c r="C68" s="208">
        <v>5</v>
      </c>
    </row>
    <row r="69" spans="1:3" ht="15.5" x14ac:dyDescent="0.35">
      <c r="A69" s="207" t="s">
        <v>1596</v>
      </c>
      <c r="B69" s="207" t="s">
        <v>1597</v>
      </c>
      <c r="C69" s="208">
        <v>3</v>
      </c>
    </row>
    <row r="70" spans="1:3" ht="15.5" x14ac:dyDescent="0.35">
      <c r="A70" s="207" t="s">
        <v>1598</v>
      </c>
      <c r="B70" s="207" t="s">
        <v>1487</v>
      </c>
      <c r="C70" s="208">
        <v>2</v>
      </c>
    </row>
    <row r="71" spans="1:3" ht="15.5" x14ac:dyDescent="0.35">
      <c r="A71" s="207" t="s">
        <v>1599</v>
      </c>
      <c r="B71" s="207" t="s">
        <v>1600</v>
      </c>
      <c r="C71" s="208">
        <v>3</v>
      </c>
    </row>
    <row r="72" spans="1:3" ht="15.5" x14ac:dyDescent="0.35">
      <c r="A72" s="207" t="s">
        <v>1601</v>
      </c>
      <c r="B72" s="207" t="s">
        <v>1602</v>
      </c>
      <c r="C72" s="208">
        <v>3</v>
      </c>
    </row>
    <row r="73" spans="1:3" ht="15.5" x14ac:dyDescent="0.35">
      <c r="A73" s="207" t="s">
        <v>1603</v>
      </c>
      <c r="B73" s="207" t="s">
        <v>1604</v>
      </c>
      <c r="C73" s="208">
        <v>3</v>
      </c>
    </row>
    <row r="74" spans="1:3" ht="15.5" x14ac:dyDescent="0.35">
      <c r="A74" s="207" t="s">
        <v>568</v>
      </c>
      <c r="B74" s="207" t="s">
        <v>1605</v>
      </c>
      <c r="C74" s="208">
        <v>5</v>
      </c>
    </row>
    <row r="75" spans="1:3" ht="15.5" x14ac:dyDescent="0.35">
      <c r="A75" s="207" t="s">
        <v>1606</v>
      </c>
      <c r="B75" s="207" t="s">
        <v>1607</v>
      </c>
      <c r="C75" s="208">
        <v>3</v>
      </c>
    </row>
    <row r="76" spans="1:3" ht="15.5" x14ac:dyDescent="0.35">
      <c r="A76" s="207" t="s">
        <v>410</v>
      </c>
      <c r="B76" s="207" t="s">
        <v>1608</v>
      </c>
      <c r="C76" s="208">
        <v>6</v>
      </c>
    </row>
    <row r="77" spans="1:3" ht="15.5" x14ac:dyDescent="0.35">
      <c r="A77" s="207" t="s">
        <v>1609</v>
      </c>
      <c r="B77" s="207" t="s">
        <v>1610</v>
      </c>
      <c r="C77" s="208">
        <v>5</v>
      </c>
    </row>
    <row r="78" spans="1:3" ht="15.5" x14ac:dyDescent="0.35">
      <c r="A78" s="207" t="s">
        <v>1611</v>
      </c>
      <c r="B78" s="207" t="s">
        <v>1612</v>
      </c>
      <c r="C78" s="208">
        <v>4</v>
      </c>
    </row>
    <row r="79" spans="1:3" ht="15.5" x14ac:dyDescent="0.35">
      <c r="A79" s="207" t="s">
        <v>1613</v>
      </c>
      <c r="B79" s="207" t="s">
        <v>1614</v>
      </c>
      <c r="C79" s="208">
        <v>4</v>
      </c>
    </row>
    <row r="80" spans="1:3" ht="15.5" x14ac:dyDescent="0.35">
      <c r="A80" s="207" t="s">
        <v>1615</v>
      </c>
      <c r="B80" s="207" t="s">
        <v>1616</v>
      </c>
      <c r="C80" s="208">
        <v>4</v>
      </c>
    </row>
    <row r="81" spans="1:3" ht="15.5" x14ac:dyDescent="0.35">
      <c r="A81" s="207" t="s">
        <v>1617</v>
      </c>
      <c r="B81" s="207" t="s">
        <v>1618</v>
      </c>
      <c r="C81" s="208">
        <v>7</v>
      </c>
    </row>
    <row r="82" spans="1:3" ht="15.5" x14ac:dyDescent="0.35">
      <c r="A82" s="207" t="s">
        <v>1619</v>
      </c>
      <c r="B82" s="207" t="s">
        <v>1620</v>
      </c>
      <c r="C82" s="208">
        <v>6</v>
      </c>
    </row>
    <row r="83" spans="1:3" ht="15.5" x14ac:dyDescent="0.35">
      <c r="A83" s="207" t="s">
        <v>1621</v>
      </c>
      <c r="B83" s="207" t="s">
        <v>1622</v>
      </c>
      <c r="C83" s="208">
        <v>5</v>
      </c>
    </row>
    <row r="84" spans="1:3" ht="15.5" x14ac:dyDescent="0.35">
      <c r="A84" s="207" t="s">
        <v>1623</v>
      </c>
      <c r="B84" s="207" t="s">
        <v>1624</v>
      </c>
      <c r="C84" s="208">
        <v>3</v>
      </c>
    </row>
    <row r="85" spans="1:3" ht="15.5" x14ac:dyDescent="0.35">
      <c r="A85" s="207" t="s">
        <v>1625</v>
      </c>
      <c r="B85" s="207" t="s">
        <v>1626</v>
      </c>
      <c r="C85" s="208">
        <v>5</v>
      </c>
    </row>
    <row r="86" spans="1:3" ht="15.5" x14ac:dyDescent="0.35">
      <c r="A86" s="207" t="s">
        <v>1627</v>
      </c>
      <c r="B86" s="207" t="s">
        <v>1628</v>
      </c>
      <c r="C86" s="208">
        <v>4</v>
      </c>
    </row>
    <row r="87" spans="1:3" ht="15.5" x14ac:dyDescent="0.35">
      <c r="A87" s="207" t="s">
        <v>354</v>
      </c>
      <c r="B87" s="207" t="s">
        <v>1629</v>
      </c>
      <c r="C87" s="208">
        <v>2</v>
      </c>
    </row>
    <row r="88" spans="1:3" ht="15.5" x14ac:dyDescent="0.35">
      <c r="A88" s="207" t="s">
        <v>339</v>
      </c>
      <c r="B88" s="207" t="s">
        <v>1630</v>
      </c>
      <c r="C88" s="208">
        <v>4</v>
      </c>
    </row>
    <row r="89" spans="1:3" ht="15.5" x14ac:dyDescent="0.35">
      <c r="A89" s="207" t="s">
        <v>1631</v>
      </c>
      <c r="B89" s="207" t="s">
        <v>1632</v>
      </c>
      <c r="C89" s="208">
        <v>4</v>
      </c>
    </row>
    <row r="90" spans="1:3" ht="15.5" x14ac:dyDescent="0.35">
      <c r="A90" s="207" t="s">
        <v>1633</v>
      </c>
      <c r="B90" s="207" t="s">
        <v>1634</v>
      </c>
      <c r="C90" s="208">
        <v>4</v>
      </c>
    </row>
    <row r="91" spans="1:3" ht="15.5" x14ac:dyDescent="0.35">
      <c r="A91" s="207" t="s">
        <v>1635</v>
      </c>
      <c r="B91" s="207" t="s">
        <v>1487</v>
      </c>
      <c r="C91" s="208">
        <v>2</v>
      </c>
    </row>
    <row r="92" spans="1:3" ht="15.5" x14ac:dyDescent="0.35">
      <c r="A92" s="207" t="s">
        <v>239</v>
      </c>
      <c r="B92" s="207" t="s">
        <v>1636</v>
      </c>
      <c r="C92" s="208">
        <v>3</v>
      </c>
    </row>
    <row r="93" spans="1:3" ht="15.5" x14ac:dyDescent="0.35">
      <c r="A93" s="207" t="s">
        <v>1637</v>
      </c>
      <c r="B93" s="207" t="s">
        <v>1638</v>
      </c>
      <c r="C93" s="208">
        <v>6</v>
      </c>
    </row>
    <row r="94" spans="1:3" ht="15.5" x14ac:dyDescent="0.35">
      <c r="A94" s="207" t="s">
        <v>1639</v>
      </c>
      <c r="B94" s="207" t="s">
        <v>1640</v>
      </c>
      <c r="C94" s="208">
        <v>3</v>
      </c>
    </row>
    <row r="95" spans="1:3" ht="15.5" x14ac:dyDescent="0.35">
      <c r="A95" s="207" t="s">
        <v>1641</v>
      </c>
      <c r="B95" s="207" t="s">
        <v>1642</v>
      </c>
      <c r="C95" s="208">
        <v>6</v>
      </c>
    </row>
    <row r="96" spans="1:3" ht="15.5" x14ac:dyDescent="0.35">
      <c r="A96" s="207" t="s">
        <v>1643</v>
      </c>
      <c r="B96" s="207" t="s">
        <v>1644</v>
      </c>
      <c r="C96" s="208">
        <v>5</v>
      </c>
    </row>
    <row r="97" spans="1:3" ht="15.5" x14ac:dyDescent="0.35">
      <c r="A97" s="207" t="s">
        <v>1645</v>
      </c>
      <c r="B97" s="207" t="s">
        <v>1646</v>
      </c>
      <c r="C97" s="208">
        <v>5</v>
      </c>
    </row>
    <row r="98" spans="1:3" ht="15.5" x14ac:dyDescent="0.35">
      <c r="A98" s="207" t="s">
        <v>1647</v>
      </c>
      <c r="B98" s="207" t="s">
        <v>1648</v>
      </c>
      <c r="C98" s="208">
        <v>5</v>
      </c>
    </row>
    <row r="99" spans="1:3" ht="15.5" x14ac:dyDescent="0.35">
      <c r="A99" s="207" t="s">
        <v>1649</v>
      </c>
      <c r="B99" s="207" t="s">
        <v>1650</v>
      </c>
      <c r="C99" s="208">
        <v>3</v>
      </c>
    </row>
    <row r="100" spans="1:3" ht="15.5" x14ac:dyDescent="0.35">
      <c r="A100" s="207" t="s">
        <v>1651</v>
      </c>
      <c r="B100" s="207" t="s">
        <v>1652</v>
      </c>
      <c r="C100" s="208">
        <v>5</v>
      </c>
    </row>
    <row r="101" spans="1:3" ht="15.5" x14ac:dyDescent="0.35">
      <c r="A101" s="207" t="s">
        <v>1653</v>
      </c>
      <c r="B101" s="207" t="s">
        <v>1654</v>
      </c>
      <c r="C101" s="208">
        <v>2</v>
      </c>
    </row>
    <row r="102" spans="1:3" ht="15.5" x14ac:dyDescent="0.35">
      <c r="A102" s="207" t="s">
        <v>1655</v>
      </c>
      <c r="B102" s="207" t="s">
        <v>1656</v>
      </c>
      <c r="C102" s="208">
        <v>5</v>
      </c>
    </row>
    <row r="103" spans="1:3" ht="15.5" x14ac:dyDescent="0.35">
      <c r="A103" s="207" t="s">
        <v>1657</v>
      </c>
      <c r="B103" s="207" t="s">
        <v>1658</v>
      </c>
      <c r="C103" s="208">
        <v>4</v>
      </c>
    </row>
    <row r="104" spans="1:3" ht="15.5" x14ac:dyDescent="0.35">
      <c r="A104" s="207" t="s">
        <v>679</v>
      </c>
      <c r="B104" s="207" t="s">
        <v>1659</v>
      </c>
      <c r="C104" s="208">
        <v>2</v>
      </c>
    </row>
    <row r="105" spans="1:3" ht="15.5" x14ac:dyDescent="0.35">
      <c r="A105" s="207" t="s">
        <v>1660</v>
      </c>
      <c r="B105" s="207" t="s">
        <v>1661</v>
      </c>
      <c r="C105" s="208">
        <v>2</v>
      </c>
    </row>
    <row r="106" spans="1:3" ht="15.5" x14ac:dyDescent="0.35">
      <c r="A106" s="207" t="s">
        <v>1662</v>
      </c>
      <c r="B106" s="207" t="s">
        <v>1663</v>
      </c>
      <c r="C106" s="208">
        <v>4</v>
      </c>
    </row>
    <row r="107" spans="1:3" ht="31" x14ac:dyDescent="0.35">
      <c r="A107" s="207" t="s">
        <v>1664</v>
      </c>
      <c r="B107" s="207" t="s">
        <v>1665</v>
      </c>
      <c r="C107" s="208">
        <v>5</v>
      </c>
    </row>
    <row r="108" spans="1:3" ht="15.5" x14ac:dyDescent="0.35">
      <c r="A108" s="207" t="s">
        <v>1666</v>
      </c>
      <c r="B108" s="207" t="s">
        <v>1667</v>
      </c>
      <c r="C108" s="208">
        <v>4</v>
      </c>
    </row>
    <row r="109" spans="1:3" ht="15.5" x14ac:dyDescent="0.35">
      <c r="A109" s="207" t="s">
        <v>1668</v>
      </c>
      <c r="B109" s="207" t="s">
        <v>1669</v>
      </c>
      <c r="C109" s="208">
        <v>4</v>
      </c>
    </row>
    <row r="110" spans="1:3" ht="15.5" x14ac:dyDescent="0.35">
      <c r="A110" s="207" t="s">
        <v>1670</v>
      </c>
      <c r="B110" s="207" t="s">
        <v>1487</v>
      </c>
      <c r="C110" s="208">
        <v>2</v>
      </c>
    </row>
    <row r="111" spans="1:3" ht="15.5" x14ac:dyDescent="0.35">
      <c r="A111" s="207" t="s">
        <v>1671</v>
      </c>
      <c r="B111" s="207" t="s">
        <v>1672</v>
      </c>
      <c r="C111" s="208">
        <v>4</v>
      </c>
    </row>
    <row r="112" spans="1:3" ht="15.5" x14ac:dyDescent="0.35">
      <c r="A112" s="207" t="s">
        <v>1673</v>
      </c>
      <c r="B112" s="207" t="s">
        <v>1674</v>
      </c>
      <c r="C112" s="208">
        <v>5</v>
      </c>
    </row>
    <row r="113" spans="1:3" ht="15.5" x14ac:dyDescent="0.35">
      <c r="A113" s="207" t="s">
        <v>1675</v>
      </c>
      <c r="B113" s="207" t="s">
        <v>1676</v>
      </c>
      <c r="C113" s="208">
        <v>2</v>
      </c>
    </row>
    <row r="114" spans="1:3" ht="15.5" x14ac:dyDescent="0.35">
      <c r="A114" s="207" t="s">
        <v>1677</v>
      </c>
      <c r="B114" s="207" t="s">
        <v>1678</v>
      </c>
      <c r="C114" s="208">
        <v>5</v>
      </c>
    </row>
    <row r="115" spans="1:3" ht="15.5" x14ac:dyDescent="0.35">
      <c r="A115" s="207" t="s">
        <v>1679</v>
      </c>
      <c r="B115" s="207" t="s">
        <v>1680</v>
      </c>
      <c r="C115" s="208">
        <v>6</v>
      </c>
    </row>
    <row r="116" spans="1:3" ht="15.5" x14ac:dyDescent="0.35">
      <c r="A116" s="207" t="s">
        <v>1681</v>
      </c>
      <c r="B116" s="207" t="s">
        <v>1682</v>
      </c>
      <c r="C116" s="208">
        <v>4</v>
      </c>
    </row>
    <row r="117" spans="1:3" ht="15.5" x14ac:dyDescent="0.35">
      <c r="A117" s="207" t="s">
        <v>1683</v>
      </c>
      <c r="B117" s="207" t="s">
        <v>1684</v>
      </c>
      <c r="C117" s="208">
        <v>5</v>
      </c>
    </row>
    <row r="118" spans="1:3" ht="15.5" x14ac:dyDescent="0.35">
      <c r="A118" s="207" t="s">
        <v>1685</v>
      </c>
      <c r="B118" s="207" t="s">
        <v>1686</v>
      </c>
      <c r="C118" s="208">
        <v>4</v>
      </c>
    </row>
    <row r="119" spans="1:3" ht="15.5" x14ac:dyDescent="0.35">
      <c r="A119" s="207" t="s">
        <v>1687</v>
      </c>
      <c r="B119" s="207" t="s">
        <v>1688</v>
      </c>
      <c r="C119" s="208">
        <v>2</v>
      </c>
    </row>
    <row r="120" spans="1:3" ht="15.5" x14ac:dyDescent="0.35">
      <c r="A120" s="207" t="s">
        <v>1689</v>
      </c>
      <c r="B120" s="207" t="s">
        <v>1690</v>
      </c>
      <c r="C120" s="208">
        <v>2</v>
      </c>
    </row>
    <row r="121" spans="1:3" ht="15.5" x14ac:dyDescent="0.35">
      <c r="A121" s="207" t="s">
        <v>1691</v>
      </c>
      <c r="B121" s="207" t="s">
        <v>1692</v>
      </c>
      <c r="C121" s="208">
        <v>3</v>
      </c>
    </row>
    <row r="122" spans="1:3" ht="15.5" x14ac:dyDescent="0.35">
      <c r="A122" s="207" t="s">
        <v>1693</v>
      </c>
      <c r="B122" s="207" t="s">
        <v>1694</v>
      </c>
      <c r="C122" s="208">
        <v>3</v>
      </c>
    </row>
    <row r="123" spans="1:3" ht="15.5" x14ac:dyDescent="0.35">
      <c r="A123" s="207" t="s">
        <v>1695</v>
      </c>
      <c r="B123" s="207" t="s">
        <v>1696</v>
      </c>
      <c r="C123" s="208">
        <v>5</v>
      </c>
    </row>
    <row r="124" spans="1:3" ht="15.5" x14ac:dyDescent="0.35">
      <c r="A124" s="207" t="s">
        <v>1697</v>
      </c>
      <c r="B124" s="207" t="s">
        <v>1698</v>
      </c>
      <c r="C124" s="208">
        <v>4</v>
      </c>
    </row>
    <row r="125" spans="1:3" ht="15.5" x14ac:dyDescent="0.35">
      <c r="A125" s="207" t="s">
        <v>1699</v>
      </c>
      <c r="B125" s="207" t="s">
        <v>1700</v>
      </c>
      <c r="C125" s="208">
        <v>6</v>
      </c>
    </row>
    <row r="126" spans="1:3" ht="15.5" x14ac:dyDescent="0.35">
      <c r="A126" s="207" t="s">
        <v>1701</v>
      </c>
      <c r="B126" s="207" t="s">
        <v>1702</v>
      </c>
      <c r="C126" s="208">
        <v>6</v>
      </c>
    </row>
    <row r="127" spans="1:3" ht="15.5" x14ac:dyDescent="0.35">
      <c r="A127" s="207" t="s">
        <v>1703</v>
      </c>
      <c r="B127" s="207" t="s">
        <v>1704</v>
      </c>
      <c r="C127" s="208">
        <v>6</v>
      </c>
    </row>
    <row r="128" spans="1:3" ht="31" x14ac:dyDescent="0.35">
      <c r="A128" s="207" t="s">
        <v>1705</v>
      </c>
      <c r="B128" s="207" t="s">
        <v>1706</v>
      </c>
      <c r="C128" s="208">
        <v>5</v>
      </c>
    </row>
    <row r="129" spans="1:3" ht="15.5" x14ac:dyDescent="0.35">
      <c r="A129" s="207" t="s">
        <v>1707</v>
      </c>
      <c r="B129" s="207" t="s">
        <v>1708</v>
      </c>
      <c r="C129" s="208">
        <v>5</v>
      </c>
    </row>
    <row r="130" spans="1:3" ht="15.5" x14ac:dyDescent="0.35">
      <c r="A130" s="207" t="s">
        <v>1709</v>
      </c>
      <c r="B130" s="207" t="s">
        <v>1710</v>
      </c>
      <c r="C130" s="208">
        <v>3</v>
      </c>
    </row>
    <row r="131" spans="1:3" ht="15.5" x14ac:dyDescent="0.35">
      <c r="A131" s="207" t="s">
        <v>269</v>
      </c>
      <c r="B131" s="207" t="s">
        <v>1711</v>
      </c>
      <c r="C131" s="208">
        <v>5</v>
      </c>
    </row>
    <row r="132" spans="1:3" ht="15.5" x14ac:dyDescent="0.35">
      <c r="A132" s="207" t="s">
        <v>1712</v>
      </c>
      <c r="B132" s="207" t="s">
        <v>1487</v>
      </c>
      <c r="C132" s="208">
        <v>2</v>
      </c>
    </row>
    <row r="133" spans="1:3" ht="15.5" x14ac:dyDescent="0.35">
      <c r="A133" s="207" t="s">
        <v>297</v>
      </c>
      <c r="B133" s="207" t="s">
        <v>1713</v>
      </c>
      <c r="C133" s="208">
        <v>4</v>
      </c>
    </row>
    <row r="134" spans="1:3" ht="15.5" x14ac:dyDescent="0.35">
      <c r="A134" s="207" t="s">
        <v>1714</v>
      </c>
      <c r="B134" s="207" t="s">
        <v>1715</v>
      </c>
      <c r="C134" s="208">
        <v>1</v>
      </c>
    </row>
    <row r="135" spans="1:3" ht="15.5" x14ac:dyDescent="0.35">
      <c r="A135" s="207" t="s">
        <v>1716</v>
      </c>
      <c r="B135" s="207" t="s">
        <v>1717</v>
      </c>
      <c r="C135" s="208">
        <v>6</v>
      </c>
    </row>
    <row r="136" spans="1:3" ht="15.5" x14ac:dyDescent="0.35">
      <c r="A136" s="207" t="s">
        <v>1718</v>
      </c>
      <c r="B136" s="207" t="s">
        <v>1719</v>
      </c>
      <c r="C136" s="208">
        <v>5</v>
      </c>
    </row>
    <row r="137" spans="1:3" ht="15.5" x14ac:dyDescent="0.35">
      <c r="A137" s="207" t="s">
        <v>1720</v>
      </c>
      <c r="B137" s="207" t="s">
        <v>1721</v>
      </c>
      <c r="C137" s="208">
        <v>3</v>
      </c>
    </row>
    <row r="138" spans="1:3" ht="15.5" x14ac:dyDescent="0.35">
      <c r="A138" s="207" t="s">
        <v>1722</v>
      </c>
      <c r="B138" s="207" t="s">
        <v>1723</v>
      </c>
      <c r="C138" s="208">
        <v>3</v>
      </c>
    </row>
    <row r="139" spans="1:3" ht="15.5" x14ac:dyDescent="0.35">
      <c r="A139" s="207" t="s">
        <v>1724</v>
      </c>
      <c r="B139" s="207" t="s">
        <v>1725</v>
      </c>
      <c r="C139" s="208">
        <v>4</v>
      </c>
    </row>
    <row r="140" spans="1:3" ht="15.5" x14ac:dyDescent="0.35">
      <c r="A140" s="207" t="s">
        <v>1726</v>
      </c>
      <c r="B140" s="207" t="s">
        <v>1727</v>
      </c>
      <c r="C140" s="208">
        <v>4</v>
      </c>
    </row>
    <row r="141" spans="1:3" ht="15.5" x14ac:dyDescent="0.35">
      <c r="A141" s="207" t="s">
        <v>1728</v>
      </c>
      <c r="B141" s="207" t="s">
        <v>1729</v>
      </c>
      <c r="C141" s="208">
        <v>6</v>
      </c>
    </row>
    <row r="142" spans="1:3" ht="15.5" x14ac:dyDescent="0.35">
      <c r="A142" s="207" t="s">
        <v>1730</v>
      </c>
      <c r="B142" s="207" t="s">
        <v>1731</v>
      </c>
      <c r="C142" s="208">
        <v>3</v>
      </c>
    </row>
    <row r="143" spans="1:3" ht="15.5" x14ac:dyDescent="0.35">
      <c r="A143" s="207" t="s">
        <v>1732</v>
      </c>
      <c r="B143" s="207" t="s">
        <v>1733</v>
      </c>
      <c r="C143" s="208">
        <v>5</v>
      </c>
    </row>
    <row r="144" spans="1:3" ht="15.5" x14ac:dyDescent="0.35">
      <c r="A144" s="207" t="s">
        <v>1734</v>
      </c>
      <c r="B144" s="207" t="s">
        <v>1735</v>
      </c>
      <c r="C144" s="208">
        <v>6</v>
      </c>
    </row>
    <row r="145" spans="1:3" ht="15.5" x14ac:dyDescent="0.35">
      <c r="A145" s="207" t="s">
        <v>1736</v>
      </c>
      <c r="B145" s="207" t="s">
        <v>1737</v>
      </c>
      <c r="C145" s="208">
        <v>4</v>
      </c>
    </row>
    <row r="146" spans="1:3" ht="15.5" x14ac:dyDescent="0.35">
      <c r="A146" s="207" t="s">
        <v>1738</v>
      </c>
      <c r="B146" s="207" t="s">
        <v>1739</v>
      </c>
      <c r="C146" s="208">
        <v>5</v>
      </c>
    </row>
    <row r="147" spans="1:3" ht="15.5" x14ac:dyDescent="0.35">
      <c r="A147" s="207" t="s">
        <v>1740</v>
      </c>
      <c r="B147" s="207" t="s">
        <v>1741</v>
      </c>
      <c r="C147" s="208">
        <v>4</v>
      </c>
    </row>
    <row r="148" spans="1:3" ht="15.5" x14ac:dyDescent="0.35">
      <c r="A148" s="207" t="s">
        <v>593</v>
      </c>
      <c r="B148" s="207" t="s">
        <v>1742</v>
      </c>
      <c r="C148" s="208">
        <v>4</v>
      </c>
    </row>
    <row r="149" spans="1:3" ht="15.5" x14ac:dyDescent="0.35">
      <c r="A149" s="207" t="s">
        <v>1743</v>
      </c>
      <c r="B149" s="207" t="s">
        <v>1744</v>
      </c>
      <c r="C149" s="208">
        <v>4</v>
      </c>
    </row>
    <row r="150" spans="1:3" ht="15.5" x14ac:dyDescent="0.35">
      <c r="A150" s="207" t="s">
        <v>1745</v>
      </c>
      <c r="B150" s="207" t="s">
        <v>1746</v>
      </c>
      <c r="C150" s="208">
        <v>5</v>
      </c>
    </row>
    <row r="151" spans="1:3" ht="15.5" x14ac:dyDescent="0.35">
      <c r="A151" s="207" t="s">
        <v>1747</v>
      </c>
      <c r="B151" s="207" t="s">
        <v>1748</v>
      </c>
      <c r="C151" s="208">
        <v>6</v>
      </c>
    </row>
    <row r="152" spans="1:3" ht="31" x14ac:dyDescent="0.35">
      <c r="A152" s="207" t="s">
        <v>1749</v>
      </c>
      <c r="B152" s="207" t="s">
        <v>1750</v>
      </c>
      <c r="C152" s="208">
        <v>5</v>
      </c>
    </row>
    <row r="153" spans="1:3" ht="15.5" x14ac:dyDescent="0.35">
      <c r="A153" s="207" t="s">
        <v>1751</v>
      </c>
      <c r="B153" s="207" t="s">
        <v>1752</v>
      </c>
      <c r="C153" s="208">
        <v>7</v>
      </c>
    </row>
    <row r="154" spans="1:3" ht="15.5" x14ac:dyDescent="0.35">
      <c r="A154" s="207" t="s">
        <v>1753</v>
      </c>
      <c r="B154" s="207" t="s">
        <v>1754</v>
      </c>
      <c r="C154" s="208">
        <v>6</v>
      </c>
    </row>
    <row r="155" spans="1:3" ht="15.5" x14ac:dyDescent="0.35">
      <c r="A155" s="207" t="s">
        <v>1755</v>
      </c>
      <c r="B155" s="207" t="s">
        <v>1756</v>
      </c>
      <c r="C155" s="208">
        <v>1</v>
      </c>
    </row>
    <row r="156" spans="1:3" ht="15.5" x14ac:dyDescent="0.35">
      <c r="A156" s="207" t="s">
        <v>1757</v>
      </c>
      <c r="B156" s="207" t="s">
        <v>1758</v>
      </c>
      <c r="C156" s="208">
        <v>6</v>
      </c>
    </row>
    <row r="157" spans="1:3" ht="31" x14ac:dyDescent="0.35">
      <c r="A157" s="207" t="s">
        <v>1759</v>
      </c>
      <c r="B157" s="207" t="s">
        <v>1760</v>
      </c>
      <c r="C157" s="208">
        <v>6</v>
      </c>
    </row>
    <row r="158" spans="1:3" ht="31" x14ac:dyDescent="0.35">
      <c r="A158" s="207" t="s">
        <v>1761</v>
      </c>
      <c r="B158" s="207" t="s">
        <v>1762</v>
      </c>
      <c r="C158" s="208">
        <v>6</v>
      </c>
    </row>
    <row r="159" spans="1:3" ht="15.5" x14ac:dyDescent="0.35">
      <c r="A159" s="207" t="s">
        <v>1763</v>
      </c>
      <c r="B159" s="207" t="s">
        <v>1764</v>
      </c>
      <c r="C159" s="208">
        <v>4</v>
      </c>
    </row>
    <row r="160" spans="1:3" ht="15.5" x14ac:dyDescent="0.35">
      <c r="A160" s="207" t="s">
        <v>1765</v>
      </c>
      <c r="B160" s="207" t="s">
        <v>1766</v>
      </c>
      <c r="C160" s="208">
        <v>6</v>
      </c>
    </row>
    <row r="161" spans="1:3" ht="15.5" x14ac:dyDescent="0.35">
      <c r="A161" s="207" t="s">
        <v>1767</v>
      </c>
      <c r="B161" s="207" t="s">
        <v>1768</v>
      </c>
      <c r="C161" s="208">
        <v>3</v>
      </c>
    </row>
    <row r="162" spans="1:3" ht="15.5" x14ac:dyDescent="0.35">
      <c r="A162" s="207" t="s">
        <v>1769</v>
      </c>
      <c r="B162" s="207" t="s">
        <v>1770</v>
      </c>
      <c r="C162" s="208">
        <v>4</v>
      </c>
    </row>
    <row r="163" spans="1:3" ht="15.5" x14ac:dyDescent="0.35">
      <c r="A163" s="207" t="s">
        <v>1771</v>
      </c>
      <c r="B163" s="207" t="s">
        <v>1772</v>
      </c>
      <c r="C163" s="208">
        <v>5</v>
      </c>
    </row>
    <row r="164" spans="1:3" ht="31" x14ac:dyDescent="0.35">
      <c r="A164" s="207" t="s">
        <v>1773</v>
      </c>
      <c r="B164" s="207" t="s">
        <v>1774</v>
      </c>
      <c r="C164" s="208">
        <v>3</v>
      </c>
    </row>
    <row r="165" spans="1:3" ht="15.5" x14ac:dyDescent="0.35">
      <c r="A165" s="207" t="s">
        <v>1775</v>
      </c>
      <c r="B165" s="207" t="s">
        <v>1776</v>
      </c>
      <c r="C165" s="208">
        <v>5</v>
      </c>
    </row>
    <row r="166" spans="1:3" ht="15.5" x14ac:dyDescent="0.35">
      <c r="A166" s="207" t="s">
        <v>1777</v>
      </c>
      <c r="B166" s="207" t="s">
        <v>1778</v>
      </c>
      <c r="C166" s="208">
        <v>5</v>
      </c>
    </row>
    <row r="167" spans="1:3" ht="15.5" x14ac:dyDescent="0.35">
      <c r="A167" s="207" t="s">
        <v>1779</v>
      </c>
      <c r="B167" s="207" t="s">
        <v>1780</v>
      </c>
      <c r="C167" s="208">
        <v>5</v>
      </c>
    </row>
    <row r="168" spans="1:3" ht="15.5" x14ac:dyDescent="0.35">
      <c r="A168" s="207" t="s">
        <v>1781</v>
      </c>
      <c r="B168" s="207" t="s">
        <v>1782</v>
      </c>
      <c r="C168" s="208">
        <v>5</v>
      </c>
    </row>
    <row r="169" spans="1:3" ht="15.5" x14ac:dyDescent="0.35">
      <c r="A169" s="207" t="s">
        <v>1783</v>
      </c>
      <c r="B169" s="207" t="s">
        <v>1784</v>
      </c>
      <c r="C169" s="208">
        <v>5</v>
      </c>
    </row>
    <row r="170" spans="1:3" ht="15.5" x14ac:dyDescent="0.35">
      <c r="A170" s="207" t="s">
        <v>215</v>
      </c>
      <c r="B170" s="207" t="s">
        <v>1785</v>
      </c>
      <c r="C170" s="208">
        <v>5</v>
      </c>
    </row>
    <row r="171" spans="1:3" ht="15.5" x14ac:dyDescent="0.35">
      <c r="A171" s="207" t="s">
        <v>1786</v>
      </c>
      <c r="B171" s="207" t="s">
        <v>1787</v>
      </c>
      <c r="C171" s="208">
        <v>6</v>
      </c>
    </row>
    <row r="172" spans="1:3" ht="15.5" x14ac:dyDescent="0.35">
      <c r="A172" s="207" t="s">
        <v>1788</v>
      </c>
      <c r="B172" s="207" t="s">
        <v>1789</v>
      </c>
      <c r="C172" s="208">
        <v>4</v>
      </c>
    </row>
    <row r="173" spans="1:3" ht="15.5" x14ac:dyDescent="0.35">
      <c r="A173" s="207" t="s">
        <v>1790</v>
      </c>
      <c r="B173" s="207" t="s">
        <v>1791</v>
      </c>
      <c r="C173" s="208">
        <v>3</v>
      </c>
    </row>
    <row r="174" spans="1:3" ht="15.5" x14ac:dyDescent="0.35">
      <c r="A174" s="207" t="s">
        <v>1792</v>
      </c>
      <c r="B174" s="207" t="s">
        <v>1793</v>
      </c>
      <c r="C174" s="208">
        <v>4</v>
      </c>
    </row>
    <row r="175" spans="1:3" ht="15.5" x14ac:dyDescent="0.35">
      <c r="A175" s="207" t="s">
        <v>1794</v>
      </c>
      <c r="B175" s="207" t="s">
        <v>1795</v>
      </c>
      <c r="C175" s="208">
        <v>6</v>
      </c>
    </row>
    <row r="176" spans="1:3" ht="31" x14ac:dyDescent="0.35">
      <c r="A176" s="207" t="s">
        <v>1796</v>
      </c>
      <c r="B176" s="207" t="s">
        <v>1797</v>
      </c>
      <c r="C176" s="208">
        <v>5</v>
      </c>
    </row>
    <row r="177" spans="1:3" ht="15.5" x14ac:dyDescent="0.35">
      <c r="A177" s="207" t="s">
        <v>1798</v>
      </c>
      <c r="B177" s="207" t="s">
        <v>1799</v>
      </c>
      <c r="C177" s="208">
        <v>3</v>
      </c>
    </row>
    <row r="178" spans="1:3" ht="15.5" x14ac:dyDescent="0.35">
      <c r="A178" s="207" t="s">
        <v>1800</v>
      </c>
      <c r="B178" s="207" t="s">
        <v>1801</v>
      </c>
      <c r="C178" s="208">
        <v>5</v>
      </c>
    </row>
    <row r="179" spans="1:3" ht="15.5" x14ac:dyDescent="0.35">
      <c r="A179" s="207" t="s">
        <v>967</v>
      </c>
      <c r="B179" s="207" t="s">
        <v>1802</v>
      </c>
      <c r="C179" s="208">
        <v>5</v>
      </c>
    </row>
    <row r="180" spans="1:3" ht="15.5" x14ac:dyDescent="0.35">
      <c r="A180" s="207" t="s">
        <v>1803</v>
      </c>
      <c r="B180" s="207" t="s">
        <v>1804</v>
      </c>
      <c r="C180" s="208">
        <v>4</v>
      </c>
    </row>
    <row r="181" spans="1:3" ht="15.5" x14ac:dyDescent="0.35">
      <c r="A181" s="207" t="s">
        <v>1805</v>
      </c>
      <c r="B181" s="207" t="s">
        <v>1487</v>
      </c>
      <c r="C181" s="208">
        <v>2</v>
      </c>
    </row>
    <row r="182" spans="1:3" ht="15.5" x14ac:dyDescent="0.35">
      <c r="A182" s="207" t="s">
        <v>1806</v>
      </c>
      <c r="B182" s="207" t="s">
        <v>1807</v>
      </c>
      <c r="C182" s="208">
        <v>3</v>
      </c>
    </row>
    <row r="183" spans="1:3" ht="15.5" x14ac:dyDescent="0.35">
      <c r="A183" s="207" t="s">
        <v>1808</v>
      </c>
      <c r="B183" s="207" t="s">
        <v>1809</v>
      </c>
      <c r="C183" s="208">
        <v>3</v>
      </c>
    </row>
    <row r="184" spans="1:3" ht="15.5" x14ac:dyDescent="0.35">
      <c r="A184" s="207" t="s">
        <v>1810</v>
      </c>
      <c r="B184" s="207" t="s">
        <v>1811</v>
      </c>
      <c r="C184" s="208">
        <v>5</v>
      </c>
    </row>
    <row r="185" spans="1:3" ht="15.5" x14ac:dyDescent="0.35">
      <c r="A185" s="207" t="s">
        <v>1812</v>
      </c>
      <c r="B185" s="207" t="s">
        <v>1813</v>
      </c>
      <c r="C185" s="208">
        <v>5</v>
      </c>
    </row>
    <row r="186" spans="1:3" ht="15.5" x14ac:dyDescent="0.35">
      <c r="A186" s="207" t="s">
        <v>1814</v>
      </c>
      <c r="B186" s="207" t="s">
        <v>1815</v>
      </c>
      <c r="C186" s="208">
        <v>2</v>
      </c>
    </row>
    <row r="187" spans="1:3" ht="15.5" x14ac:dyDescent="0.35">
      <c r="A187" s="207" t="s">
        <v>1816</v>
      </c>
      <c r="B187" s="207" t="s">
        <v>1817</v>
      </c>
      <c r="C187" s="208">
        <v>3</v>
      </c>
    </row>
    <row r="188" spans="1:3" ht="15.5" x14ac:dyDescent="0.35">
      <c r="A188" s="207" t="s">
        <v>1818</v>
      </c>
      <c r="B188" s="207" t="s">
        <v>1819</v>
      </c>
      <c r="C188" s="208">
        <v>4</v>
      </c>
    </row>
    <row r="189" spans="1:3" ht="15.5" x14ac:dyDescent="0.35">
      <c r="A189" s="207" t="s">
        <v>1820</v>
      </c>
      <c r="B189" s="207" t="s">
        <v>1821</v>
      </c>
      <c r="C189" s="208">
        <v>2</v>
      </c>
    </row>
    <row r="190" spans="1:3" ht="15.5" x14ac:dyDescent="0.35">
      <c r="A190" s="207" t="s">
        <v>1822</v>
      </c>
      <c r="B190" s="207" t="s">
        <v>1823</v>
      </c>
      <c r="C190" s="208">
        <v>2</v>
      </c>
    </row>
    <row r="191" spans="1:3" ht="15.5" x14ac:dyDescent="0.35">
      <c r="A191" s="207" t="s">
        <v>1824</v>
      </c>
      <c r="B191" s="207" t="s">
        <v>1825</v>
      </c>
      <c r="C191" s="208">
        <v>5</v>
      </c>
    </row>
    <row r="192" spans="1:3" ht="15.5" x14ac:dyDescent="0.35">
      <c r="A192" s="207" t="s">
        <v>1826</v>
      </c>
      <c r="B192" s="207" t="s">
        <v>1487</v>
      </c>
      <c r="C192" s="208">
        <v>2</v>
      </c>
    </row>
    <row r="193" spans="1:3" ht="15.5" x14ac:dyDescent="0.35">
      <c r="A193" s="207" t="s">
        <v>1827</v>
      </c>
      <c r="B193" s="207" t="s">
        <v>1828</v>
      </c>
      <c r="C193" s="208">
        <v>3</v>
      </c>
    </row>
    <row r="194" spans="1:3" ht="31" x14ac:dyDescent="0.35">
      <c r="A194" s="207" t="s">
        <v>1829</v>
      </c>
      <c r="B194" s="207" t="s">
        <v>1830</v>
      </c>
      <c r="C194" s="208">
        <v>3</v>
      </c>
    </row>
    <row r="195" spans="1:3" ht="31" x14ac:dyDescent="0.35">
      <c r="A195" s="207" t="s">
        <v>1831</v>
      </c>
      <c r="B195" s="207" t="s">
        <v>1832</v>
      </c>
      <c r="C195" s="208">
        <v>3</v>
      </c>
    </row>
    <row r="196" spans="1:3" ht="15.5" x14ac:dyDescent="0.35">
      <c r="A196" s="207" t="s">
        <v>1833</v>
      </c>
      <c r="B196" s="207" t="s">
        <v>1834</v>
      </c>
      <c r="C196" s="208">
        <v>5</v>
      </c>
    </row>
    <row r="197" spans="1:3" ht="15.5" x14ac:dyDescent="0.35">
      <c r="A197" s="207" t="s">
        <v>1835</v>
      </c>
      <c r="B197" s="207" t="s">
        <v>1836</v>
      </c>
      <c r="C197" s="208">
        <v>4</v>
      </c>
    </row>
    <row r="198" spans="1:3" ht="15.5" x14ac:dyDescent="0.35">
      <c r="A198" s="207" t="s">
        <v>1837</v>
      </c>
      <c r="B198" s="207" t="s">
        <v>1487</v>
      </c>
      <c r="C198" s="208">
        <v>2</v>
      </c>
    </row>
    <row r="199" spans="1:3" ht="15.5" x14ac:dyDescent="0.35">
      <c r="A199" s="207" t="s">
        <v>1838</v>
      </c>
      <c r="B199" s="207" t="s">
        <v>1839</v>
      </c>
      <c r="C199" s="208">
        <v>1</v>
      </c>
    </row>
    <row r="200" spans="1:3" ht="15.5" x14ac:dyDescent="0.35">
      <c r="A200" s="207" t="s">
        <v>1840</v>
      </c>
      <c r="B200" s="207" t="s">
        <v>1841</v>
      </c>
      <c r="C200" s="208">
        <v>4</v>
      </c>
    </row>
    <row r="201" spans="1:3" ht="15.5" x14ac:dyDescent="0.35">
      <c r="A201" s="207" t="s">
        <v>1842</v>
      </c>
      <c r="B201" s="207" t="s">
        <v>1843</v>
      </c>
      <c r="C201" s="208">
        <v>3</v>
      </c>
    </row>
    <row r="202" spans="1:3" ht="15.5" x14ac:dyDescent="0.35">
      <c r="A202" s="207" t="s">
        <v>1844</v>
      </c>
      <c r="B202" s="207" t="s">
        <v>1845</v>
      </c>
      <c r="C202" s="208">
        <v>4</v>
      </c>
    </row>
    <row r="203" spans="1:3" ht="15.5" x14ac:dyDescent="0.35">
      <c r="A203" s="207" t="s">
        <v>1846</v>
      </c>
      <c r="B203" s="207" t="s">
        <v>1847</v>
      </c>
      <c r="C203" s="208">
        <v>4</v>
      </c>
    </row>
    <row r="204" spans="1:3" ht="15.5" x14ac:dyDescent="0.35">
      <c r="A204" s="207" t="s">
        <v>1848</v>
      </c>
      <c r="B204" s="207" t="s">
        <v>1849</v>
      </c>
      <c r="C204" s="208">
        <v>4</v>
      </c>
    </row>
    <row r="205" spans="1:3" ht="15.5" x14ac:dyDescent="0.35">
      <c r="A205" s="207" t="s">
        <v>1850</v>
      </c>
      <c r="B205" s="207" t="s">
        <v>1851</v>
      </c>
      <c r="C205" s="208">
        <v>2</v>
      </c>
    </row>
    <row r="206" spans="1:3" ht="15.5" x14ac:dyDescent="0.35">
      <c r="A206" s="207" t="s">
        <v>1852</v>
      </c>
      <c r="B206" s="207" t="s">
        <v>1853</v>
      </c>
      <c r="C206" s="208">
        <v>3</v>
      </c>
    </row>
    <row r="207" spans="1:3" ht="15.5" x14ac:dyDescent="0.35">
      <c r="A207" s="207" t="s">
        <v>1854</v>
      </c>
      <c r="B207" s="207" t="s">
        <v>1855</v>
      </c>
      <c r="C207" s="208">
        <v>4</v>
      </c>
    </row>
    <row r="208" spans="1:3" ht="15.5" x14ac:dyDescent="0.35">
      <c r="A208" s="207" t="s">
        <v>1856</v>
      </c>
      <c r="B208" s="207" t="s">
        <v>1857</v>
      </c>
      <c r="C208" s="208">
        <v>2</v>
      </c>
    </row>
    <row r="209" spans="1:3" ht="15.5" x14ac:dyDescent="0.35">
      <c r="A209" s="207" t="s">
        <v>1858</v>
      </c>
      <c r="B209" s="207" t="s">
        <v>1859</v>
      </c>
      <c r="C209" s="208">
        <v>4</v>
      </c>
    </row>
    <row r="210" spans="1:3" ht="15.5" x14ac:dyDescent="0.35">
      <c r="A210" s="207" t="s">
        <v>1860</v>
      </c>
      <c r="B210" s="207" t="s">
        <v>1861</v>
      </c>
      <c r="C210" s="208">
        <v>4</v>
      </c>
    </row>
    <row r="211" spans="1:3" ht="15.5" x14ac:dyDescent="0.35">
      <c r="A211" s="207" t="s">
        <v>1862</v>
      </c>
      <c r="B211" s="207" t="s">
        <v>1863</v>
      </c>
      <c r="C211" s="208">
        <v>4</v>
      </c>
    </row>
    <row r="212" spans="1:3" ht="15.5" x14ac:dyDescent="0.35">
      <c r="A212" s="207" t="s">
        <v>1864</v>
      </c>
      <c r="B212" s="207" t="s">
        <v>1865</v>
      </c>
      <c r="C212" s="208">
        <v>3</v>
      </c>
    </row>
    <row r="213" spans="1:3" ht="15.5" x14ac:dyDescent="0.35">
      <c r="A213" s="207" t="s">
        <v>1866</v>
      </c>
      <c r="B213" s="207" t="s">
        <v>1487</v>
      </c>
      <c r="C213" s="208">
        <v>2</v>
      </c>
    </row>
    <row r="214" spans="1:3" ht="15.5" x14ac:dyDescent="0.35">
      <c r="A214" s="207" t="s">
        <v>1867</v>
      </c>
      <c r="B214" s="207" t="s">
        <v>1868</v>
      </c>
      <c r="C214" s="208">
        <v>1</v>
      </c>
    </row>
    <row r="215" spans="1:3" ht="15.5" x14ac:dyDescent="0.35">
      <c r="A215" s="207" t="s">
        <v>1869</v>
      </c>
      <c r="B215" s="207" t="s">
        <v>1870</v>
      </c>
      <c r="C215" s="208">
        <v>4</v>
      </c>
    </row>
    <row r="216" spans="1:3" ht="15.5" x14ac:dyDescent="0.35">
      <c r="A216" s="207" t="s">
        <v>1871</v>
      </c>
      <c r="B216" s="207" t="s">
        <v>1872</v>
      </c>
      <c r="C216" s="208">
        <v>4</v>
      </c>
    </row>
    <row r="217" spans="1:3" ht="15.5" x14ac:dyDescent="0.35">
      <c r="A217" s="207" t="s">
        <v>1873</v>
      </c>
      <c r="B217" s="207" t="s">
        <v>1874</v>
      </c>
      <c r="C217" s="208">
        <v>4</v>
      </c>
    </row>
    <row r="218" spans="1:3" ht="31" x14ac:dyDescent="0.35">
      <c r="A218" s="207" t="s">
        <v>1875</v>
      </c>
      <c r="B218" s="207" t="s">
        <v>1876</v>
      </c>
      <c r="C218" s="208">
        <v>4</v>
      </c>
    </row>
    <row r="219" spans="1:3" ht="15.5" x14ac:dyDescent="0.35">
      <c r="A219" s="207" t="s">
        <v>1877</v>
      </c>
      <c r="B219" s="207" t="s">
        <v>1878</v>
      </c>
      <c r="C219" s="208">
        <v>2</v>
      </c>
    </row>
    <row r="220" spans="1:3" ht="15.5" x14ac:dyDescent="0.35">
      <c r="A220" s="207" t="s">
        <v>1879</v>
      </c>
      <c r="B220" s="207" t="s">
        <v>1880</v>
      </c>
      <c r="C220" s="208">
        <v>1</v>
      </c>
    </row>
    <row r="221" spans="1:3" ht="15.5" x14ac:dyDescent="0.35">
      <c r="A221" s="207" t="s">
        <v>1881</v>
      </c>
      <c r="B221" s="207" t="s">
        <v>1882</v>
      </c>
      <c r="C221" s="208">
        <v>1</v>
      </c>
    </row>
    <row r="222" spans="1:3" ht="31" x14ac:dyDescent="0.35">
      <c r="A222" s="207" t="s">
        <v>1883</v>
      </c>
      <c r="B222" s="207" t="s">
        <v>1884</v>
      </c>
      <c r="C222" s="208">
        <v>4</v>
      </c>
    </row>
    <row r="223" spans="1:3" ht="15.5" x14ac:dyDescent="0.35">
      <c r="A223" s="207" t="s">
        <v>1885</v>
      </c>
      <c r="B223" s="207" t="s">
        <v>1886</v>
      </c>
      <c r="C223" s="208">
        <v>7</v>
      </c>
    </row>
    <row r="224" spans="1:3" ht="15.5" x14ac:dyDescent="0.35">
      <c r="A224" s="207" t="s">
        <v>1887</v>
      </c>
      <c r="B224" s="207" t="s">
        <v>1888</v>
      </c>
      <c r="C224" s="208">
        <v>5</v>
      </c>
    </row>
    <row r="225" spans="1:3" ht="15.5" x14ac:dyDescent="0.35">
      <c r="A225" s="207" t="s">
        <v>1889</v>
      </c>
      <c r="B225" s="207" t="s">
        <v>1890</v>
      </c>
      <c r="C225" s="208">
        <v>6</v>
      </c>
    </row>
    <row r="226" spans="1:3" ht="15.5" x14ac:dyDescent="0.35">
      <c r="A226" s="207" t="s">
        <v>1891</v>
      </c>
      <c r="B226" s="207" t="s">
        <v>1892</v>
      </c>
      <c r="C226" s="208">
        <v>5</v>
      </c>
    </row>
    <row r="227" spans="1:3" ht="15.5" x14ac:dyDescent="0.35">
      <c r="A227" s="207" t="s">
        <v>1893</v>
      </c>
      <c r="B227" s="207" t="s">
        <v>1894</v>
      </c>
      <c r="C227" s="208">
        <v>2</v>
      </c>
    </row>
    <row r="228" spans="1:3" ht="15.5" x14ac:dyDescent="0.35">
      <c r="A228" s="207" t="s">
        <v>1295</v>
      </c>
      <c r="B228" s="207" t="s">
        <v>1895</v>
      </c>
      <c r="C228" s="208">
        <v>3</v>
      </c>
    </row>
    <row r="229" spans="1:3" ht="15.5" x14ac:dyDescent="0.35">
      <c r="A229" s="207" t="s">
        <v>1896</v>
      </c>
      <c r="B229" s="207" t="s">
        <v>1897</v>
      </c>
      <c r="C229" s="208">
        <v>1</v>
      </c>
    </row>
    <row r="230" spans="1:3" ht="15.5" x14ac:dyDescent="0.35">
      <c r="A230" s="207" t="s">
        <v>1898</v>
      </c>
      <c r="B230" s="207" t="s">
        <v>1899</v>
      </c>
      <c r="C230" s="208">
        <v>7</v>
      </c>
    </row>
    <row r="231" spans="1:3" ht="15.5" x14ac:dyDescent="0.35">
      <c r="A231" s="207" t="s">
        <v>1900</v>
      </c>
      <c r="B231" s="207" t="s">
        <v>1901</v>
      </c>
      <c r="C231" s="208">
        <v>2</v>
      </c>
    </row>
    <row r="232" spans="1:3" ht="15.5" x14ac:dyDescent="0.35">
      <c r="A232" s="207" t="s">
        <v>1902</v>
      </c>
      <c r="B232" s="207" t="s">
        <v>1903</v>
      </c>
      <c r="C232" s="208">
        <v>5</v>
      </c>
    </row>
    <row r="233" spans="1:3" ht="15.5" x14ac:dyDescent="0.35">
      <c r="A233" s="207" t="s">
        <v>1904</v>
      </c>
      <c r="B233" s="207" t="s">
        <v>1487</v>
      </c>
      <c r="C233" s="208">
        <v>2</v>
      </c>
    </row>
    <row r="234" spans="1:3" ht="15.5" x14ac:dyDescent="0.35">
      <c r="A234" s="207" t="s">
        <v>1905</v>
      </c>
      <c r="B234" s="207" t="s">
        <v>1906</v>
      </c>
      <c r="C234" s="208">
        <v>6</v>
      </c>
    </row>
    <row r="235" spans="1:3" ht="15.5" x14ac:dyDescent="0.35">
      <c r="A235" s="207" t="s">
        <v>1907</v>
      </c>
      <c r="B235" s="207" t="s">
        <v>1908</v>
      </c>
      <c r="C235" s="208">
        <v>4</v>
      </c>
    </row>
    <row r="236" spans="1:3" ht="15.5" x14ac:dyDescent="0.35">
      <c r="A236" s="207" t="s">
        <v>1909</v>
      </c>
      <c r="B236" s="207" t="s">
        <v>1910</v>
      </c>
      <c r="C236" s="208">
        <v>6</v>
      </c>
    </row>
    <row r="237" spans="1:3" ht="15.5" x14ac:dyDescent="0.35">
      <c r="A237" s="207" t="s">
        <v>1911</v>
      </c>
      <c r="B237" s="207" t="s">
        <v>1912</v>
      </c>
      <c r="C237" s="208">
        <v>4</v>
      </c>
    </row>
    <row r="238" spans="1:3" ht="15.5" x14ac:dyDescent="0.35">
      <c r="A238" s="207" t="s">
        <v>1913</v>
      </c>
      <c r="B238" s="207" t="s">
        <v>1914</v>
      </c>
      <c r="C238" s="208">
        <v>6</v>
      </c>
    </row>
    <row r="239" spans="1:3" ht="15.5" x14ac:dyDescent="0.35">
      <c r="A239" s="207" t="s">
        <v>1915</v>
      </c>
      <c r="B239" s="207" t="s">
        <v>1916</v>
      </c>
      <c r="C239" s="208">
        <v>4</v>
      </c>
    </row>
    <row r="240" spans="1:3" ht="15.5" x14ac:dyDescent="0.35">
      <c r="A240" s="207" t="s">
        <v>1917</v>
      </c>
      <c r="B240" s="207" t="s">
        <v>1918</v>
      </c>
      <c r="C240" s="208">
        <v>7</v>
      </c>
    </row>
    <row r="241" spans="1:3" ht="15.5" x14ac:dyDescent="0.35">
      <c r="A241" s="207" t="s">
        <v>1919</v>
      </c>
      <c r="B241" s="207" t="s">
        <v>1920</v>
      </c>
      <c r="C241" s="208">
        <v>8</v>
      </c>
    </row>
    <row r="242" spans="1:3" ht="15.5" x14ac:dyDescent="0.35">
      <c r="A242" s="207" t="s">
        <v>1921</v>
      </c>
      <c r="B242" s="207" t="s">
        <v>1922</v>
      </c>
      <c r="C242" s="208">
        <v>6</v>
      </c>
    </row>
    <row r="243" spans="1:3" ht="15.5" x14ac:dyDescent="0.35">
      <c r="A243" s="207" t="s">
        <v>1923</v>
      </c>
      <c r="B243" s="207" t="s">
        <v>1924</v>
      </c>
      <c r="C243" s="208">
        <v>5</v>
      </c>
    </row>
    <row r="244" spans="1:3" ht="15.5" x14ac:dyDescent="0.35">
      <c r="A244" s="207" t="s">
        <v>1925</v>
      </c>
      <c r="B244" s="207" t="s">
        <v>1926</v>
      </c>
      <c r="C244" s="208">
        <v>6</v>
      </c>
    </row>
    <row r="245" spans="1:3" ht="31" x14ac:dyDescent="0.35">
      <c r="A245" s="207" t="s">
        <v>1927</v>
      </c>
      <c r="B245" s="207" t="s">
        <v>1928</v>
      </c>
      <c r="C245" s="208">
        <v>1</v>
      </c>
    </row>
    <row r="246" spans="1:3" ht="15.5" x14ac:dyDescent="0.35">
      <c r="A246" s="207" t="s">
        <v>1929</v>
      </c>
      <c r="B246" s="207" t="s">
        <v>1930</v>
      </c>
      <c r="C246" s="208">
        <v>4</v>
      </c>
    </row>
    <row r="247" spans="1:3" ht="15.5" x14ac:dyDescent="0.35">
      <c r="A247" s="207" t="s">
        <v>1931</v>
      </c>
      <c r="B247" s="207" t="s">
        <v>1932</v>
      </c>
      <c r="C247" s="208">
        <v>5</v>
      </c>
    </row>
    <row r="248" spans="1:3" ht="15.5" x14ac:dyDescent="0.35">
      <c r="A248" s="207" t="s">
        <v>1933</v>
      </c>
      <c r="B248" s="207" t="s">
        <v>1487</v>
      </c>
      <c r="C248" s="208">
        <v>2</v>
      </c>
    </row>
    <row r="249" spans="1:3" ht="15.5" x14ac:dyDescent="0.35">
      <c r="A249" s="207" t="s">
        <v>1934</v>
      </c>
      <c r="B249" s="207" t="s">
        <v>1935</v>
      </c>
      <c r="C249" s="208">
        <v>8</v>
      </c>
    </row>
    <row r="250" spans="1:3" ht="15.5" x14ac:dyDescent="0.35">
      <c r="A250" s="207" t="s">
        <v>1936</v>
      </c>
      <c r="B250" s="207" t="s">
        <v>1937</v>
      </c>
      <c r="C250" s="208">
        <v>8</v>
      </c>
    </row>
    <row r="251" spans="1:3" ht="31" x14ac:dyDescent="0.35">
      <c r="A251" s="207" t="s">
        <v>1938</v>
      </c>
      <c r="B251" s="207" t="s">
        <v>1939</v>
      </c>
      <c r="C251" s="208">
        <v>7</v>
      </c>
    </row>
    <row r="252" spans="1:3" ht="15.5" x14ac:dyDescent="0.35">
      <c r="A252" s="207" t="s">
        <v>1940</v>
      </c>
      <c r="B252" s="207" t="s">
        <v>1941</v>
      </c>
      <c r="C252" s="208">
        <v>5</v>
      </c>
    </row>
    <row r="253" spans="1:3" ht="15.5" x14ac:dyDescent="0.35">
      <c r="A253" s="207" t="s">
        <v>1942</v>
      </c>
      <c r="B253" s="207" t="s">
        <v>1943</v>
      </c>
      <c r="C253" s="208">
        <v>7</v>
      </c>
    </row>
    <row r="254" spans="1:3" ht="31" x14ac:dyDescent="0.35">
      <c r="A254" s="207" t="s">
        <v>1944</v>
      </c>
      <c r="B254" s="207" t="s">
        <v>1945</v>
      </c>
      <c r="C254" s="208">
        <v>4</v>
      </c>
    </row>
    <row r="255" spans="1:3" ht="15.5" x14ac:dyDescent="0.35">
      <c r="A255" s="207" t="s">
        <v>1946</v>
      </c>
      <c r="B255" s="207" t="s">
        <v>1947</v>
      </c>
      <c r="C255" s="208">
        <v>4</v>
      </c>
    </row>
    <row r="256" spans="1:3" ht="15.5" x14ac:dyDescent="0.35">
      <c r="A256" s="207" t="s">
        <v>1948</v>
      </c>
      <c r="B256" s="207" t="s">
        <v>1949</v>
      </c>
      <c r="C256" s="208">
        <v>5</v>
      </c>
    </row>
    <row r="257" spans="1:3" ht="15.5" x14ac:dyDescent="0.35">
      <c r="A257" s="207" t="s">
        <v>1950</v>
      </c>
      <c r="B257" s="207" t="s">
        <v>1951</v>
      </c>
      <c r="C257" s="208">
        <v>8</v>
      </c>
    </row>
    <row r="258" spans="1:3" ht="15.5" x14ac:dyDescent="0.35">
      <c r="A258" s="207" t="s">
        <v>1952</v>
      </c>
      <c r="B258" s="207" t="s">
        <v>1953</v>
      </c>
      <c r="C258" s="208">
        <v>4</v>
      </c>
    </row>
    <row r="259" spans="1:3" ht="15.5" x14ac:dyDescent="0.35">
      <c r="A259" s="207" t="s">
        <v>1954</v>
      </c>
      <c r="B259" s="207" t="s">
        <v>1487</v>
      </c>
      <c r="C259" s="208">
        <v>3</v>
      </c>
    </row>
    <row r="260" spans="1:3" ht="15.5" x14ac:dyDescent="0.35">
      <c r="A260" s="207" t="s">
        <v>1955</v>
      </c>
      <c r="B260" s="207" t="s">
        <v>1956</v>
      </c>
      <c r="C260" s="208">
        <v>5</v>
      </c>
    </row>
    <row r="261" spans="1:3" ht="15.5" x14ac:dyDescent="0.35">
      <c r="A261" s="207" t="s">
        <v>1957</v>
      </c>
      <c r="B261" s="207" t="s">
        <v>1958</v>
      </c>
      <c r="C261" s="208">
        <v>8</v>
      </c>
    </row>
    <row r="262" spans="1:3" ht="15.5" x14ac:dyDescent="0.35">
      <c r="A262" s="207" t="s">
        <v>1959</v>
      </c>
      <c r="B262" s="207" t="s">
        <v>1960</v>
      </c>
      <c r="C262" s="208">
        <v>5</v>
      </c>
    </row>
    <row r="263" spans="1:3" ht="15.5" x14ac:dyDescent="0.35">
      <c r="A263" s="207" t="s">
        <v>1961</v>
      </c>
      <c r="B263" s="207" t="s">
        <v>1962</v>
      </c>
      <c r="C263" s="208">
        <v>4</v>
      </c>
    </row>
    <row r="264" spans="1:3" ht="15.5" x14ac:dyDescent="0.35">
      <c r="A264" s="207" t="s">
        <v>1963</v>
      </c>
      <c r="B264" s="207" t="s">
        <v>1964</v>
      </c>
      <c r="C264" s="208">
        <v>4</v>
      </c>
    </row>
    <row r="265" spans="1:3" ht="15.5" x14ac:dyDescent="0.35">
      <c r="A265" s="207" t="s">
        <v>1965</v>
      </c>
      <c r="B265" s="207" t="s">
        <v>1966</v>
      </c>
      <c r="C265" s="208">
        <v>5</v>
      </c>
    </row>
    <row r="266" spans="1:3" ht="15.5" x14ac:dyDescent="0.35">
      <c r="A266" s="207" t="s">
        <v>1967</v>
      </c>
      <c r="B266" s="207" t="s">
        <v>1968</v>
      </c>
      <c r="C266" s="208">
        <v>6</v>
      </c>
    </row>
    <row r="267" spans="1:3" ht="15.5" x14ac:dyDescent="0.35">
      <c r="A267" s="207" t="s">
        <v>1969</v>
      </c>
      <c r="B267" s="207" t="s">
        <v>1970</v>
      </c>
      <c r="C267" s="208">
        <v>5</v>
      </c>
    </row>
    <row r="268" spans="1:3" ht="15.5" x14ac:dyDescent="0.35">
      <c r="A268" s="207" t="s">
        <v>1971</v>
      </c>
      <c r="B268" s="207" t="s">
        <v>1972</v>
      </c>
      <c r="C268" s="208">
        <v>6</v>
      </c>
    </row>
    <row r="269" spans="1:3" ht="31" x14ac:dyDescent="0.35">
      <c r="A269" s="207" t="s">
        <v>1973</v>
      </c>
      <c r="B269" s="207" t="s">
        <v>1974</v>
      </c>
      <c r="C269" s="208">
        <v>8</v>
      </c>
    </row>
    <row r="270" spans="1:3" ht="31" x14ac:dyDescent="0.35">
      <c r="A270" s="207" t="s">
        <v>1975</v>
      </c>
      <c r="B270" s="207" t="s">
        <v>1976</v>
      </c>
      <c r="C270" s="208">
        <v>7</v>
      </c>
    </row>
    <row r="271" spans="1:3" ht="15.5" x14ac:dyDescent="0.35">
      <c r="A271" s="207" t="s">
        <v>1977</v>
      </c>
      <c r="B271" s="207" t="s">
        <v>1978</v>
      </c>
      <c r="C271" s="208">
        <v>6</v>
      </c>
    </row>
    <row r="272" spans="1:3" ht="15.5" x14ac:dyDescent="0.35">
      <c r="A272" s="207" t="s">
        <v>1979</v>
      </c>
      <c r="B272" s="207" t="s">
        <v>1980</v>
      </c>
      <c r="C272" s="208">
        <v>8</v>
      </c>
    </row>
    <row r="273" spans="1:3" ht="31" x14ac:dyDescent="0.35">
      <c r="A273" s="207" t="s">
        <v>481</v>
      </c>
      <c r="B273" s="207" t="s">
        <v>1981</v>
      </c>
      <c r="C273" s="208">
        <v>4</v>
      </c>
    </row>
    <row r="274" spans="1:3" ht="15.5" x14ac:dyDescent="0.35">
      <c r="A274" s="207" t="s">
        <v>1982</v>
      </c>
      <c r="B274" s="207" t="s">
        <v>1983</v>
      </c>
      <c r="C274" s="208">
        <v>8</v>
      </c>
    </row>
    <row r="275" spans="1:3" ht="15.5" x14ac:dyDescent="0.35">
      <c r="A275" s="207" t="s">
        <v>1984</v>
      </c>
      <c r="B275" s="207" t="s">
        <v>1985</v>
      </c>
      <c r="C275" s="208">
        <v>6</v>
      </c>
    </row>
    <row r="276" spans="1:3" ht="15.5" x14ac:dyDescent="0.35">
      <c r="A276" s="207" t="s">
        <v>1986</v>
      </c>
      <c r="B276" s="207" t="s">
        <v>1987</v>
      </c>
      <c r="C276" s="208">
        <v>6</v>
      </c>
    </row>
    <row r="277" spans="1:3" ht="15.5" x14ac:dyDescent="0.35">
      <c r="A277" s="207" t="s">
        <v>1988</v>
      </c>
      <c r="B277" s="207" t="s">
        <v>1989</v>
      </c>
      <c r="C277" s="208">
        <v>6</v>
      </c>
    </row>
    <row r="278" spans="1:3" ht="15.5" x14ac:dyDescent="0.35">
      <c r="A278" s="207" t="s">
        <v>1990</v>
      </c>
      <c r="B278" s="207" t="s">
        <v>1991</v>
      </c>
      <c r="C278" s="208">
        <v>4</v>
      </c>
    </row>
    <row r="279" spans="1:3" ht="15.5" x14ac:dyDescent="0.35">
      <c r="A279" s="207" t="s">
        <v>1992</v>
      </c>
      <c r="B279" s="207" t="s">
        <v>1487</v>
      </c>
      <c r="C279" s="208">
        <v>2</v>
      </c>
    </row>
    <row r="280" spans="1:3" ht="15.5" x14ac:dyDescent="0.35">
      <c r="A280" s="207" t="s">
        <v>1993</v>
      </c>
      <c r="B280" s="207" t="s">
        <v>1994</v>
      </c>
      <c r="C280" s="208">
        <v>2</v>
      </c>
    </row>
    <row r="281" spans="1:3" ht="15.5" x14ac:dyDescent="0.35">
      <c r="A281" s="207" t="s">
        <v>1995</v>
      </c>
      <c r="B281" s="207" t="s">
        <v>1996</v>
      </c>
      <c r="C281" s="208">
        <v>5</v>
      </c>
    </row>
    <row r="282" spans="1:3" ht="15.5" x14ac:dyDescent="0.35">
      <c r="A282" s="207" t="s">
        <v>1997</v>
      </c>
      <c r="B282" s="207" t="s">
        <v>1998</v>
      </c>
      <c r="C282" s="208">
        <v>5</v>
      </c>
    </row>
    <row r="283" spans="1:3" ht="15.5" x14ac:dyDescent="0.35">
      <c r="A283" s="207" t="s">
        <v>1999</v>
      </c>
      <c r="B283" s="207" t="s">
        <v>2000</v>
      </c>
      <c r="C283" s="208">
        <v>4</v>
      </c>
    </row>
    <row r="284" spans="1:3" ht="31" x14ac:dyDescent="0.35">
      <c r="A284" s="207" t="s">
        <v>2001</v>
      </c>
      <c r="B284" s="207" t="s">
        <v>2002</v>
      </c>
      <c r="C284" s="208">
        <v>4</v>
      </c>
    </row>
    <row r="285" spans="1:3" ht="15.5" x14ac:dyDescent="0.35">
      <c r="A285" s="207" t="s">
        <v>2003</v>
      </c>
      <c r="B285" s="207" t="s">
        <v>2004</v>
      </c>
      <c r="C285" s="208">
        <v>8</v>
      </c>
    </row>
    <row r="286" spans="1:3" ht="31" x14ac:dyDescent="0.35">
      <c r="A286" s="207" t="s">
        <v>2005</v>
      </c>
      <c r="B286" s="207" t="s">
        <v>2006</v>
      </c>
      <c r="C286" s="208">
        <v>7</v>
      </c>
    </row>
    <row r="287" spans="1:3" ht="31" x14ac:dyDescent="0.35">
      <c r="A287" s="207" t="s">
        <v>2007</v>
      </c>
      <c r="B287" s="207" t="s">
        <v>2008</v>
      </c>
      <c r="C287" s="208">
        <v>6</v>
      </c>
    </row>
    <row r="288" spans="1:3" ht="31" x14ac:dyDescent="0.35">
      <c r="A288" s="207" t="s">
        <v>2009</v>
      </c>
      <c r="B288" s="207" t="s">
        <v>2010</v>
      </c>
      <c r="C288" s="208">
        <v>8</v>
      </c>
    </row>
    <row r="289" spans="1:3" ht="31" x14ac:dyDescent="0.35">
      <c r="A289" s="207" t="s">
        <v>2011</v>
      </c>
      <c r="B289" s="207" t="s">
        <v>2012</v>
      </c>
      <c r="C289" s="208">
        <v>7</v>
      </c>
    </row>
    <row r="290" spans="1:3" ht="15.5" x14ac:dyDescent="0.35">
      <c r="A290" s="207" t="s">
        <v>2013</v>
      </c>
      <c r="B290" s="207" t="s">
        <v>2014</v>
      </c>
      <c r="C290" s="208">
        <v>6</v>
      </c>
    </row>
    <row r="291" spans="1:3" ht="15.5" x14ac:dyDescent="0.35">
      <c r="A291" s="207" t="s">
        <v>2015</v>
      </c>
      <c r="B291" s="207" t="s">
        <v>2016</v>
      </c>
      <c r="C291" s="208">
        <v>4</v>
      </c>
    </row>
    <row r="292" spans="1:3" ht="15.5" x14ac:dyDescent="0.35">
      <c r="A292" s="207" t="s">
        <v>2017</v>
      </c>
      <c r="B292" s="207" t="s">
        <v>2018</v>
      </c>
      <c r="C292" s="208">
        <v>4</v>
      </c>
    </row>
    <row r="293" spans="1:3" ht="15.5" x14ac:dyDescent="0.35">
      <c r="A293" s="207" t="s">
        <v>2019</v>
      </c>
      <c r="B293" s="207" t="s">
        <v>2020</v>
      </c>
      <c r="C293" s="208">
        <v>5</v>
      </c>
    </row>
    <row r="294" spans="1:3" ht="15.5" x14ac:dyDescent="0.35">
      <c r="A294" s="207" t="s">
        <v>2021</v>
      </c>
      <c r="B294" s="207" t="s">
        <v>2022</v>
      </c>
      <c r="C294" s="208">
        <v>1</v>
      </c>
    </row>
    <row r="295" spans="1:3" ht="15.5" x14ac:dyDescent="0.35">
      <c r="A295" s="207" t="s">
        <v>2023</v>
      </c>
      <c r="B295" s="207" t="s">
        <v>2024</v>
      </c>
      <c r="C295" s="208">
        <v>4</v>
      </c>
    </row>
    <row r="296" spans="1:3" ht="15.5" x14ac:dyDescent="0.35">
      <c r="A296" s="207" t="s">
        <v>2025</v>
      </c>
      <c r="B296" s="207" t="s">
        <v>2026</v>
      </c>
      <c r="C296" s="208">
        <v>7</v>
      </c>
    </row>
    <row r="297" spans="1:3" ht="15.5" x14ac:dyDescent="0.35">
      <c r="A297" s="207" t="s">
        <v>2027</v>
      </c>
      <c r="B297" s="207" t="s">
        <v>2028</v>
      </c>
      <c r="C297" s="208">
        <v>6</v>
      </c>
    </row>
    <row r="298" spans="1:3" ht="15.5" x14ac:dyDescent="0.35">
      <c r="A298" s="207" t="s">
        <v>2029</v>
      </c>
      <c r="B298" s="207" t="s">
        <v>2030</v>
      </c>
      <c r="C298" s="208">
        <v>5</v>
      </c>
    </row>
    <row r="299" spans="1:3" ht="15.5" x14ac:dyDescent="0.35">
      <c r="A299" s="207" t="s">
        <v>2031</v>
      </c>
      <c r="B299" s="207" t="s">
        <v>2032</v>
      </c>
      <c r="C299" s="208">
        <v>5</v>
      </c>
    </row>
    <row r="300" spans="1:3" ht="15.5" x14ac:dyDescent="0.35">
      <c r="A300" s="207" t="s">
        <v>2033</v>
      </c>
      <c r="B300" s="207" t="s">
        <v>2034</v>
      </c>
      <c r="C300" s="208">
        <v>3</v>
      </c>
    </row>
    <row r="301" spans="1:3" ht="15.5" x14ac:dyDescent="0.35">
      <c r="A301" s="207" t="s">
        <v>2035</v>
      </c>
      <c r="B301" s="207" t="s">
        <v>2036</v>
      </c>
      <c r="C301" s="208">
        <v>6</v>
      </c>
    </row>
    <row r="302" spans="1:3" ht="15.5" x14ac:dyDescent="0.35">
      <c r="A302" s="207" t="s">
        <v>2037</v>
      </c>
      <c r="B302" s="207" t="s">
        <v>2038</v>
      </c>
      <c r="C302" s="208">
        <v>5</v>
      </c>
    </row>
    <row r="303" spans="1:3" ht="15.5" x14ac:dyDescent="0.35">
      <c r="A303" s="207" t="s">
        <v>2039</v>
      </c>
      <c r="B303" s="207" t="s">
        <v>2040</v>
      </c>
      <c r="C303" s="208">
        <v>5</v>
      </c>
    </row>
    <row r="304" spans="1:3" ht="15.5" x14ac:dyDescent="0.35">
      <c r="A304" s="207" t="s">
        <v>2041</v>
      </c>
      <c r="B304" s="207" t="s">
        <v>2042</v>
      </c>
      <c r="C304" s="208">
        <v>6</v>
      </c>
    </row>
    <row r="305" spans="1:3" ht="15.5" x14ac:dyDescent="0.35">
      <c r="A305" s="207" t="s">
        <v>2043</v>
      </c>
      <c r="B305" s="207" t="s">
        <v>2044</v>
      </c>
      <c r="C305" s="208">
        <v>5</v>
      </c>
    </row>
    <row r="306" spans="1:3" ht="15.5" x14ac:dyDescent="0.35">
      <c r="A306" s="207" t="s">
        <v>2045</v>
      </c>
      <c r="B306" s="207" t="s">
        <v>2046</v>
      </c>
      <c r="C306" s="208">
        <v>5</v>
      </c>
    </row>
    <row r="307" spans="1:3" ht="15.5" x14ac:dyDescent="0.35">
      <c r="A307" s="207" t="s">
        <v>2047</v>
      </c>
      <c r="B307" s="207" t="s">
        <v>1487</v>
      </c>
      <c r="C307" s="208">
        <v>2</v>
      </c>
    </row>
    <row r="308" spans="1:3" ht="15.5" x14ac:dyDescent="0.35">
      <c r="A308" s="207" t="s">
        <v>2048</v>
      </c>
      <c r="B308" s="207" t="s">
        <v>2049</v>
      </c>
      <c r="C308" s="208">
        <v>1</v>
      </c>
    </row>
    <row r="309" spans="1:3" ht="15.5" x14ac:dyDescent="0.35">
      <c r="A309" s="207" t="s">
        <v>2050</v>
      </c>
      <c r="B309" s="207" t="s">
        <v>2051</v>
      </c>
      <c r="C309" s="208">
        <v>4</v>
      </c>
    </row>
    <row r="310" spans="1:3" ht="15.5" x14ac:dyDescent="0.35">
      <c r="A310" s="207" t="s">
        <v>2052</v>
      </c>
      <c r="B310" s="207" t="s">
        <v>2053</v>
      </c>
      <c r="C310" s="208">
        <v>5</v>
      </c>
    </row>
    <row r="311" spans="1:3" ht="15.5" x14ac:dyDescent="0.35">
      <c r="A311" s="207" t="s">
        <v>2054</v>
      </c>
      <c r="B311" s="207" t="s">
        <v>2055</v>
      </c>
      <c r="C311" s="208">
        <v>3</v>
      </c>
    </row>
    <row r="312" spans="1:3" ht="15.5" x14ac:dyDescent="0.35">
      <c r="A312" s="207" t="s">
        <v>2056</v>
      </c>
      <c r="B312" s="207" t="s">
        <v>2057</v>
      </c>
      <c r="C312" s="208">
        <v>6</v>
      </c>
    </row>
    <row r="313" spans="1:3" ht="15.5" x14ac:dyDescent="0.35">
      <c r="A313" s="207" t="s">
        <v>2058</v>
      </c>
      <c r="B313" s="207" t="s">
        <v>2059</v>
      </c>
      <c r="C313" s="208">
        <v>4</v>
      </c>
    </row>
    <row r="314" spans="1:3" ht="15.5" x14ac:dyDescent="0.35">
      <c r="A314" s="207" t="s">
        <v>802</v>
      </c>
      <c r="B314" s="207" t="s">
        <v>2060</v>
      </c>
      <c r="C314" s="208">
        <v>5</v>
      </c>
    </row>
    <row r="315" spans="1:3" ht="15.5" x14ac:dyDescent="0.35">
      <c r="A315" s="207" t="s">
        <v>2061</v>
      </c>
      <c r="B315" s="207" t="s">
        <v>2062</v>
      </c>
      <c r="C315" s="208">
        <v>4</v>
      </c>
    </row>
    <row r="316" spans="1:3" ht="15.5" x14ac:dyDescent="0.35">
      <c r="A316" s="207" t="s">
        <v>2063</v>
      </c>
      <c r="B316" s="207" t="s">
        <v>2064</v>
      </c>
      <c r="C316" s="208">
        <v>6</v>
      </c>
    </row>
    <row r="317" spans="1:3" ht="15.5" x14ac:dyDescent="0.35">
      <c r="A317" s="207" t="s">
        <v>2065</v>
      </c>
      <c r="B317" s="207" t="s">
        <v>2066</v>
      </c>
      <c r="C317" s="208">
        <v>6</v>
      </c>
    </row>
    <row r="318" spans="1:3" ht="15.5" x14ac:dyDescent="0.35">
      <c r="A318" s="207" t="s">
        <v>2067</v>
      </c>
      <c r="B318" s="207" t="s">
        <v>2068</v>
      </c>
      <c r="C318" s="208">
        <v>4</v>
      </c>
    </row>
    <row r="319" spans="1:3" ht="15.5" x14ac:dyDescent="0.35">
      <c r="A319" s="207" t="s">
        <v>2069</v>
      </c>
      <c r="B319" s="207" t="s">
        <v>2070</v>
      </c>
      <c r="C319" s="208">
        <v>6</v>
      </c>
    </row>
    <row r="320" spans="1:3" ht="15.5" x14ac:dyDescent="0.35">
      <c r="A320" s="207" t="s">
        <v>2071</v>
      </c>
      <c r="B320" s="207" t="s">
        <v>2072</v>
      </c>
      <c r="C320" s="208">
        <v>3</v>
      </c>
    </row>
    <row r="321" spans="1:3" ht="15.5" x14ac:dyDescent="0.35">
      <c r="A321" s="207" t="s">
        <v>324</v>
      </c>
      <c r="B321" s="207" t="s">
        <v>2073</v>
      </c>
      <c r="C321" s="208">
        <v>5</v>
      </c>
    </row>
    <row r="322" spans="1:3" ht="15.5" x14ac:dyDescent="0.35">
      <c r="A322" s="207" t="s">
        <v>2074</v>
      </c>
      <c r="B322" s="207" t="s">
        <v>2075</v>
      </c>
      <c r="C322" s="208">
        <v>4</v>
      </c>
    </row>
    <row r="323" spans="1:3" ht="15.5" x14ac:dyDescent="0.35">
      <c r="A323" s="207" t="s">
        <v>2076</v>
      </c>
      <c r="B323" s="207" t="s">
        <v>2077</v>
      </c>
      <c r="C323" s="208">
        <v>3</v>
      </c>
    </row>
    <row r="324" spans="1:3" ht="15.5" x14ac:dyDescent="0.35">
      <c r="A324" s="207" t="s">
        <v>2078</v>
      </c>
      <c r="B324" s="207" t="s">
        <v>2079</v>
      </c>
      <c r="C324" s="208">
        <v>4</v>
      </c>
    </row>
    <row r="325" spans="1:3" ht="15.5" x14ac:dyDescent="0.35">
      <c r="A325" s="207" t="s">
        <v>2080</v>
      </c>
      <c r="B325" s="207" t="s">
        <v>2081</v>
      </c>
      <c r="C325" s="208">
        <v>5</v>
      </c>
    </row>
    <row r="326" spans="1:3" ht="15.5" x14ac:dyDescent="0.35">
      <c r="A326" s="207" t="s">
        <v>2082</v>
      </c>
      <c r="B326" s="207" t="s">
        <v>2083</v>
      </c>
      <c r="C326" s="208">
        <v>4</v>
      </c>
    </row>
    <row r="327" spans="1:3" ht="15.5" x14ac:dyDescent="0.35">
      <c r="A327" s="207" t="s">
        <v>645</v>
      </c>
      <c r="B327" s="207" t="s">
        <v>2084</v>
      </c>
      <c r="C327" s="208">
        <v>5</v>
      </c>
    </row>
    <row r="328" spans="1:3" ht="15.5" x14ac:dyDescent="0.35">
      <c r="A328" s="207" t="s">
        <v>2085</v>
      </c>
      <c r="B328" s="207" t="s">
        <v>2086</v>
      </c>
      <c r="C328" s="208">
        <v>4</v>
      </c>
    </row>
    <row r="329" spans="1:3" ht="15.5" x14ac:dyDescent="0.35">
      <c r="A329" s="207" t="s">
        <v>282</v>
      </c>
      <c r="B329" s="207" t="s">
        <v>2087</v>
      </c>
      <c r="C329" s="208">
        <v>4</v>
      </c>
    </row>
    <row r="330" spans="1:3" ht="15.5" x14ac:dyDescent="0.35">
      <c r="A330" s="207" t="s">
        <v>2088</v>
      </c>
      <c r="B330" s="207" t="s">
        <v>2089</v>
      </c>
      <c r="C330" s="208">
        <v>5</v>
      </c>
    </row>
    <row r="331" spans="1:3" ht="15.5" x14ac:dyDescent="0.35">
      <c r="A331" s="207" t="s">
        <v>2090</v>
      </c>
      <c r="B331" s="207" t="s">
        <v>2091</v>
      </c>
      <c r="C331" s="208">
        <v>6</v>
      </c>
    </row>
    <row r="332" spans="1:3" ht="15.5" x14ac:dyDescent="0.35">
      <c r="A332" s="207" t="s">
        <v>2092</v>
      </c>
      <c r="B332" s="207" t="s">
        <v>2093</v>
      </c>
      <c r="C332" s="208">
        <v>5</v>
      </c>
    </row>
    <row r="333" spans="1:3" ht="15.5" x14ac:dyDescent="0.35">
      <c r="A333" s="207" t="s">
        <v>2094</v>
      </c>
      <c r="B333" s="207" t="s">
        <v>2095</v>
      </c>
      <c r="C333" s="208">
        <v>5</v>
      </c>
    </row>
    <row r="334" spans="1:3" ht="15.5" x14ac:dyDescent="0.35">
      <c r="A334" s="207" t="s">
        <v>2096</v>
      </c>
      <c r="B334" s="207" t="s">
        <v>2097</v>
      </c>
      <c r="C334" s="208">
        <v>6</v>
      </c>
    </row>
    <row r="335" spans="1:3" ht="15.5" x14ac:dyDescent="0.35">
      <c r="A335" s="207" t="s">
        <v>2098</v>
      </c>
      <c r="B335" s="207" t="s">
        <v>2099</v>
      </c>
      <c r="C335" s="208">
        <v>5</v>
      </c>
    </row>
    <row r="336" spans="1:3" ht="15.5" x14ac:dyDescent="0.35">
      <c r="A336" s="207" t="s">
        <v>2100</v>
      </c>
      <c r="B336" s="207" t="s">
        <v>2101</v>
      </c>
      <c r="C336" s="208">
        <v>5</v>
      </c>
    </row>
    <row r="337" spans="1:3" ht="15.5" x14ac:dyDescent="0.35">
      <c r="A337" s="207" t="s">
        <v>2102</v>
      </c>
      <c r="B337" s="207" t="s">
        <v>2103</v>
      </c>
      <c r="C337" s="208">
        <v>6</v>
      </c>
    </row>
    <row r="338" spans="1:3" ht="15.5" x14ac:dyDescent="0.35">
      <c r="A338" s="207" t="s">
        <v>2104</v>
      </c>
      <c r="B338" s="207" t="s">
        <v>2105</v>
      </c>
      <c r="C338" s="208">
        <v>6</v>
      </c>
    </row>
    <row r="339" spans="1:3" ht="15.5" x14ac:dyDescent="0.35">
      <c r="A339" s="207" t="s">
        <v>780</v>
      </c>
      <c r="B339" s="207" t="s">
        <v>2106</v>
      </c>
      <c r="C339" s="208">
        <v>6</v>
      </c>
    </row>
    <row r="340" spans="1:3" ht="15.5" x14ac:dyDescent="0.35">
      <c r="A340" s="207" t="s">
        <v>2107</v>
      </c>
      <c r="B340" s="207" t="s">
        <v>2108</v>
      </c>
      <c r="C340" s="208">
        <v>6</v>
      </c>
    </row>
    <row r="341" spans="1:3" ht="15.5" x14ac:dyDescent="0.35">
      <c r="A341" s="207" t="s">
        <v>2109</v>
      </c>
      <c r="B341" s="207" t="s">
        <v>2110</v>
      </c>
      <c r="C341" s="208">
        <v>5</v>
      </c>
    </row>
    <row r="342" spans="1:3" ht="15.5" x14ac:dyDescent="0.35">
      <c r="A342" s="207" t="s">
        <v>2111</v>
      </c>
      <c r="B342" s="207" t="s">
        <v>2112</v>
      </c>
      <c r="C342" s="208">
        <v>4</v>
      </c>
    </row>
    <row r="343" spans="1:3" ht="15.5" x14ac:dyDescent="0.35">
      <c r="A343" s="207" t="s">
        <v>2113</v>
      </c>
      <c r="B343" s="207" t="s">
        <v>2114</v>
      </c>
      <c r="C343" s="208">
        <v>6</v>
      </c>
    </row>
    <row r="344" spans="1:3" ht="15.5" x14ac:dyDescent="0.35">
      <c r="A344" s="207" t="s">
        <v>2115</v>
      </c>
      <c r="B344" s="207" t="s">
        <v>2116</v>
      </c>
      <c r="C344" s="208">
        <v>5</v>
      </c>
    </row>
    <row r="345" spans="1:3" ht="15.5" x14ac:dyDescent="0.35">
      <c r="A345" s="207" t="s">
        <v>254</v>
      </c>
      <c r="B345" s="207" t="s">
        <v>2117</v>
      </c>
      <c r="C345" s="208">
        <v>6</v>
      </c>
    </row>
    <row r="346" spans="1:3" ht="15.5" x14ac:dyDescent="0.35">
      <c r="A346" s="207" t="s">
        <v>2118</v>
      </c>
      <c r="B346" s="207" t="s">
        <v>2119</v>
      </c>
      <c r="C346" s="208">
        <v>6</v>
      </c>
    </row>
    <row r="347" spans="1:3" ht="15.5" x14ac:dyDescent="0.35">
      <c r="A347" s="207" t="s">
        <v>2120</v>
      </c>
      <c r="B347" s="207" t="s">
        <v>2121</v>
      </c>
      <c r="C347" s="208">
        <v>4</v>
      </c>
    </row>
    <row r="348" spans="1:3" ht="15.5" x14ac:dyDescent="0.35">
      <c r="A348" s="207" t="s">
        <v>2122</v>
      </c>
      <c r="B348" s="207" t="s">
        <v>2123</v>
      </c>
      <c r="C348" s="208">
        <v>5</v>
      </c>
    </row>
    <row r="349" spans="1:3" ht="15.5" x14ac:dyDescent="0.35">
      <c r="A349" s="207" t="s">
        <v>693</v>
      </c>
      <c r="B349" s="207" t="s">
        <v>2124</v>
      </c>
      <c r="C349" s="208">
        <v>4</v>
      </c>
    </row>
    <row r="350" spans="1:3" ht="15.5" x14ac:dyDescent="0.35">
      <c r="A350" s="207" t="s">
        <v>2125</v>
      </c>
      <c r="B350" s="207" t="s">
        <v>2126</v>
      </c>
      <c r="C350" s="208">
        <v>3</v>
      </c>
    </row>
    <row r="351" spans="1:3" ht="15.5" x14ac:dyDescent="0.35">
      <c r="A351" s="207" t="s">
        <v>2127</v>
      </c>
      <c r="B351" s="207" t="s">
        <v>2128</v>
      </c>
      <c r="C351" s="208">
        <v>2</v>
      </c>
    </row>
    <row r="352" spans="1:3" ht="15.5" x14ac:dyDescent="0.35">
      <c r="A352" s="207" t="s">
        <v>2129</v>
      </c>
      <c r="B352" s="207" t="s">
        <v>2130</v>
      </c>
      <c r="C352" s="208">
        <v>3</v>
      </c>
    </row>
    <row r="353" spans="1:3" ht="15.5" x14ac:dyDescent="0.35">
      <c r="A353" s="207" t="s">
        <v>2131</v>
      </c>
      <c r="B353" s="207" t="s">
        <v>1487</v>
      </c>
      <c r="C353" s="208">
        <v>2</v>
      </c>
    </row>
    <row r="354" spans="1:3" ht="15.5" x14ac:dyDescent="0.35">
      <c r="A354" s="207" t="s">
        <v>2132</v>
      </c>
      <c r="B354" s="207" t="s">
        <v>2133</v>
      </c>
      <c r="C354" s="208">
        <v>7</v>
      </c>
    </row>
    <row r="355" spans="1:3" ht="15.5" x14ac:dyDescent="0.35">
      <c r="A355" s="207" t="s">
        <v>2134</v>
      </c>
      <c r="B355" s="207" t="s">
        <v>2135</v>
      </c>
      <c r="C355" s="208">
        <v>6</v>
      </c>
    </row>
    <row r="356" spans="1:3" ht="15.5" x14ac:dyDescent="0.35">
      <c r="A356" s="207" t="s">
        <v>2136</v>
      </c>
      <c r="B356" s="207" t="s">
        <v>2137</v>
      </c>
      <c r="C356" s="208">
        <v>7</v>
      </c>
    </row>
    <row r="357" spans="1:3" ht="15.5" x14ac:dyDescent="0.35">
      <c r="A357" s="207" t="s">
        <v>2138</v>
      </c>
      <c r="B357" s="207" t="s">
        <v>2139</v>
      </c>
      <c r="C357" s="208">
        <v>5</v>
      </c>
    </row>
    <row r="358" spans="1:3" ht="15.5" x14ac:dyDescent="0.35">
      <c r="A358" s="207" t="s">
        <v>2140</v>
      </c>
      <c r="B358" s="207" t="s">
        <v>2141</v>
      </c>
      <c r="C358" s="208">
        <v>5</v>
      </c>
    </row>
    <row r="359" spans="1:3" ht="15.5" x14ac:dyDescent="0.35">
      <c r="A359" s="207" t="s">
        <v>2142</v>
      </c>
      <c r="B359" s="207" t="s">
        <v>2143</v>
      </c>
      <c r="C359" s="208">
        <v>6</v>
      </c>
    </row>
    <row r="360" spans="1:3" ht="15.5" x14ac:dyDescent="0.35">
      <c r="A360" s="207" t="s">
        <v>2144</v>
      </c>
      <c r="B360" s="207" t="s">
        <v>2145</v>
      </c>
      <c r="C360" s="208">
        <v>5</v>
      </c>
    </row>
    <row r="361" spans="1:3" ht="15.5" x14ac:dyDescent="0.35">
      <c r="A361" s="207" t="s">
        <v>2146</v>
      </c>
      <c r="B361" s="207" t="s">
        <v>2147</v>
      </c>
      <c r="C361" s="208">
        <v>4</v>
      </c>
    </row>
    <row r="362" spans="1:3" ht="15.5" x14ac:dyDescent="0.35">
      <c r="A362" s="207" t="s">
        <v>2148</v>
      </c>
      <c r="B362" s="207" t="s">
        <v>2149</v>
      </c>
      <c r="C362" s="208">
        <v>2</v>
      </c>
    </row>
    <row r="363" spans="1:3" ht="15.5" x14ac:dyDescent="0.35">
      <c r="A363" s="207" t="s">
        <v>2150</v>
      </c>
      <c r="B363" s="207" t="s">
        <v>2151</v>
      </c>
      <c r="C363" s="208">
        <v>4</v>
      </c>
    </row>
    <row r="364" spans="1:3" ht="15.5" x14ac:dyDescent="0.35">
      <c r="A364" s="207" t="s">
        <v>2152</v>
      </c>
      <c r="B364" s="207" t="s">
        <v>2153</v>
      </c>
      <c r="C364" s="208">
        <v>4</v>
      </c>
    </row>
    <row r="365" spans="1:3" ht="15.5" x14ac:dyDescent="0.35">
      <c r="A365" s="207" t="s">
        <v>2154</v>
      </c>
      <c r="B365" s="207" t="s">
        <v>2155</v>
      </c>
      <c r="C365" s="208">
        <v>5</v>
      </c>
    </row>
    <row r="366" spans="1:3" ht="15.5" x14ac:dyDescent="0.35">
      <c r="A366" s="207" t="s">
        <v>2156</v>
      </c>
      <c r="B366" s="207" t="s">
        <v>2157</v>
      </c>
      <c r="C366" s="208">
        <v>2</v>
      </c>
    </row>
    <row r="367" spans="1:3" ht="15.5" x14ac:dyDescent="0.35">
      <c r="A367" s="207" t="s">
        <v>2158</v>
      </c>
      <c r="B367" s="207" t="s">
        <v>2159</v>
      </c>
      <c r="C367" s="208">
        <v>4</v>
      </c>
    </row>
    <row r="368" spans="1:3" ht="15.5" x14ac:dyDescent="0.35">
      <c r="A368" s="207" t="s">
        <v>2160</v>
      </c>
      <c r="B368" s="207" t="s">
        <v>2161</v>
      </c>
      <c r="C368" s="208">
        <v>4</v>
      </c>
    </row>
    <row r="369" spans="1:3" ht="15.5" x14ac:dyDescent="0.35">
      <c r="A369" s="207" t="s">
        <v>2162</v>
      </c>
      <c r="B369" s="207" t="s">
        <v>2163</v>
      </c>
      <c r="C369" s="208">
        <v>5</v>
      </c>
    </row>
    <row r="370" spans="1:3" ht="15.5" x14ac:dyDescent="0.35">
      <c r="A370" s="207" t="s">
        <v>2164</v>
      </c>
      <c r="B370" s="207" t="s">
        <v>2165</v>
      </c>
      <c r="C370" s="208">
        <v>8</v>
      </c>
    </row>
    <row r="371" spans="1:3" ht="15.5" x14ac:dyDescent="0.35">
      <c r="A371" s="207" t="s">
        <v>2166</v>
      </c>
      <c r="B371" s="207" t="s">
        <v>2167</v>
      </c>
      <c r="C371" s="208">
        <v>3</v>
      </c>
    </row>
    <row r="372" spans="1:3" ht="15.5" x14ac:dyDescent="0.35">
      <c r="A372" s="207" t="s">
        <v>2168</v>
      </c>
      <c r="B372" s="207" t="s">
        <v>2169</v>
      </c>
      <c r="C372" s="208">
        <v>4</v>
      </c>
    </row>
    <row r="373" spans="1:3" ht="15.5" x14ac:dyDescent="0.35">
      <c r="A373" s="207" t="s">
        <v>2170</v>
      </c>
      <c r="B373" s="207" t="s">
        <v>2171</v>
      </c>
      <c r="C373" s="208">
        <v>4</v>
      </c>
    </row>
    <row r="374" spans="1:3" ht="31" x14ac:dyDescent="0.35">
      <c r="A374" s="207" t="s">
        <v>2172</v>
      </c>
      <c r="B374" s="207" t="s">
        <v>2173</v>
      </c>
      <c r="C374" s="208">
        <v>4</v>
      </c>
    </row>
    <row r="375" spans="1:3" ht="15.5" x14ac:dyDescent="0.35">
      <c r="A375" s="207" t="s">
        <v>607</v>
      </c>
      <c r="B375" s="207" t="s">
        <v>2174</v>
      </c>
      <c r="C375" s="208">
        <v>5</v>
      </c>
    </row>
    <row r="376" spans="1:3" ht="15.5" x14ac:dyDescent="0.35">
      <c r="A376" s="207" t="s">
        <v>2175</v>
      </c>
      <c r="B376" s="207" t="s">
        <v>2176</v>
      </c>
      <c r="C376" s="208">
        <v>5</v>
      </c>
    </row>
    <row r="377" spans="1:3" ht="15.5" x14ac:dyDescent="0.35">
      <c r="A377" s="207" t="s">
        <v>2177</v>
      </c>
      <c r="B377" s="207" t="s">
        <v>2178</v>
      </c>
      <c r="C377" s="208">
        <v>5</v>
      </c>
    </row>
    <row r="378" spans="1:3" ht="15.5" x14ac:dyDescent="0.35">
      <c r="A378" s="207" t="s">
        <v>2179</v>
      </c>
      <c r="B378" s="207" t="s">
        <v>2180</v>
      </c>
      <c r="C378" s="208">
        <v>4</v>
      </c>
    </row>
    <row r="379" spans="1:3" ht="15.5" x14ac:dyDescent="0.35">
      <c r="A379" s="207" t="s">
        <v>2181</v>
      </c>
      <c r="B379" s="207" t="s">
        <v>2182</v>
      </c>
      <c r="C379" s="208">
        <v>6</v>
      </c>
    </row>
    <row r="380" spans="1:3" ht="15.5" x14ac:dyDescent="0.35">
      <c r="A380" s="207" t="s">
        <v>2183</v>
      </c>
      <c r="B380" s="207" t="s">
        <v>2184</v>
      </c>
      <c r="C380" s="208">
        <v>4</v>
      </c>
    </row>
    <row r="381" spans="1:3" ht="15.5" x14ac:dyDescent="0.35">
      <c r="A381" s="207" t="s">
        <v>2185</v>
      </c>
      <c r="B381" s="207" t="s">
        <v>1487</v>
      </c>
      <c r="C381" s="208">
        <v>2</v>
      </c>
    </row>
    <row r="382" spans="1:3" ht="15.5" x14ac:dyDescent="0.35">
      <c r="A382" s="207" t="s">
        <v>2186</v>
      </c>
      <c r="B382" s="207" t="s">
        <v>2187</v>
      </c>
      <c r="C382" s="208">
        <v>4</v>
      </c>
    </row>
    <row r="383" spans="1:3" ht="15.5" x14ac:dyDescent="0.35">
      <c r="A383" s="207" t="s">
        <v>2188</v>
      </c>
      <c r="B383" s="207" t="s">
        <v>2189</v>
      </c>
      <c r="C383" s="208">
        <v>1</v>
      </c>
    </row>
    <row r="384" spans="1:3" ht="15.5" x14ac:dyDescent="0.35">
      <c r="A384" s="207" t="s">
        <v>2190</v>
      </c>
      <c r="B384" s="207" t="s">
        <v>2191</v>
      </c>
      <c r="C384" s="208">
        <v>4</v>
      </c>
    </row>
    <row r="385" spans="1:3" ht="15.5" x14ac:dyDescent="0.35">
      <c r="A385" s="207" t="s">
        <v>2192</v>
      </c>
      <c r="B385" s="207" t="s">
        <v>2193</v>
      </c>
      <c r="C385" s="208">
        <v>3</v>
      </c>
    </row>
    <row r="386" spans="1:3" ht="15.5" x14ac:dyDescent="0.35">
      <c r="A386" s="207" t="s">
        <v>2194</v>
      </c>
      <c r="B386" s="207" t="s">
        <v>2195</v>
      </c>
      <c r="C386" s="208">
        <v>5</v>
      </c>
    </row>
    <row r="387" spans="1:3" ht="15.5" x14ac:dyDescent="0.35">
      <c r="A387" s="207" t="s">
        <v>2196</v>
      </c>
      <c r="B387" s="207" t="s">
        <v>2197</v>
      </c>
      <c r="C387" s="208">
        <v>4</v>
      </c>
    </row>
    <row r="388" spans="1:3" ht="15.5" x14ac:dyDescent="0.35">
      <c r="A388" s="207" t="s">
        <v>2198</v>
      </c>
      <c r="B388" s="207" t="s">
        <v>2199</v>
      </c>
      <c r="C388" s="208">
        <v>4</v>
      </c>
    </row>
    <row r="389" spans="1:3" ht="15.5" x14ac:dyDescent="0.35">
      <c r="A389" s="207" t="s">
        <v>2200</v>
      </c>
      <c r="B389" s="207" t="s">
        <v>2201</v>
      </c>
      <c r="C389" s="208">
        <v>5</v>
      </c>
    </row>
    <row r="390" spans="1:3" ht="15.5" x14ac:dyDescent="0.35">
      <c r="A390" s="207" t="s">
        <v>2202</v>
      </c>
      <c r="B390" s="207" t="s">
        <v>2203</v>
      </c>
      <c r="C390" s="208">
        <v>1</v>
      </c>
    </row>
    <row r="391" spans="1:3" ht="15.5" x14ac:dyDescent="0.35">
      <c r="A391" s="207" t="s">
        <v>2204</v>
      </c>
      <c r="B391" s="207" t="s">
        <v>2205</v>
      </c>
      <c r="C391" s="208">
        <v>1</v>
      </c>
    </row>
    <row r="392" spans="1:3" ht="15.5" x14ac:dyDescent="0.35">
      <c r="A392" s="207" t="s">
        <v>2206</v>
      </c>
      <c r="B392" s="207" t="s">
        <v>1487</v>
      </c>
      <c r="C392" s="208">
        <v>2</v>
      </c>
    </row>
    <row r="393" spans="1:3" ht="15.5" x14ac:dyDescent="0.35">
      <c r="A393" s="207" t="s">
        <v>2207</v>
      </c>
      <c r="B393" s="207" t="s">
        <v>2208</v>
      </c>
      <c r="C393" s="208">
        <v>1</v>
      </c>
    </row>
    <row r="394" spans="1:3" ht="15.5" x14ac:dyDescent="0.35">
      <c r="A394" s="207" t="s">
        <v>2209</v>
      </c>
      <c r="B394" s="207" t="s">
        <v>2210</v>
      </c>
      <c r="C394" s="208">
        <v>1</v>
      </c>
    </row>
    <row r="395" spans="1:3" ht="15.5" x14ac:dyDescent="0.35">
      <c r="A395" s="207" t="s">
        <v>2211</v>
      </c>
      <c r="B395" s="207" t="s">
        <v>2212</v>
      </c>
      <c r="C395" s="208">
        <v>1</v>
      </c>
    </row>
    <row r="396" spans="1:3" ht="15.5" x14ac:dyDescent="0.35">
      <c r="A396" s="207" t="s">
        <v>2213</v>
      </c>
      <c r="B396" s="207" t="s">
        <v>2214</v>
      </c>
      <c r="C396" s="208">
        <v>1</v>
      </c>
    </row>
    <row r="397" spans="1:3" ht="15.5" x14ac:dyDescent="0.35">
      <c r="A397" s="207" t="s">
        <v>2215</v>
      </c>
      <c r="B397" s="207" t="s">
        <v>2216</v>
      </c>
      <c r="C397" s="208">
        <v>1</v>
      </c>
    </row>
    <row r="398" spans="1:3" ht="15.5" x14ac:dyDescent="0.35">
      <c r="A398" s="207" t="s">
        <v>2217</v>
      </c>
      <c r="B398" s="207" t="s">
        <v>2218</v>
      </c>
      <c r="C398" s="208">
        <v>1</v>
      </c>
    </row>
    <row r="399" spans="1:3" ht="15.5" x14ac:dyDescent="0.35">
      <c r="A399" s="207" t="s">
        <v>2219</v>
      </c>
      <c r="B399" s="207" t="s">
        <v>2220</v>
      </c>
      <c r="C399" s="208">
        <v>1</v>
      </c>
    </row>
    <row r="400" spans="1:3" ht="15.5" x14ac:dyDescent="0.35">
      <c r="A400" s="207" t="s">
        <v>2221</v>
      </c>
      <c r="B400" s="207" t="s">
        <v>2222</v>
      </c>
      <c r="C400" s="208">
        <v>1</v>
      </c>
    </row>
    <row r="401" spans="1:3" ht="15.5" x14ac:dyDescent="0.35">
      <c r="A401" s="207" t="s">
        <v>2223</v>
      </c>
      <c r="B401" s="207" t="s">
        <v>2224</v>
      </c>
      <c r="C401" s="208">
        <v>1</v>
      </c>
    </row>
    <row r="402" spans="1:3" ht="15.5" x14ac:dyDescent="0.35">
      <c r="A402" s="207" t="s">
        <v>2225</v>
      </c>
      <c r="B402" s="207" t="s">
        <v>2226</v>
      </c>
      <c r="C402" s="208">
        <v>1</v>
      </c>
    </row>
    <row r="403" spans="1:3" ht="15.5" x14ac:dyDescent="0.35">
      <c r="A403" s="207" t="s">
        <v>2227</v>
      </c>
      <c r="B403" s="207" t="s">
        <v>2228</v>
      </c>
      <c r="C403" s="208">
        <v>1</v>
      </c>
    </row>
    <row r="404" spans="1:3" ht="15.5" x14ac:dyDescent="0.35">
      <c r="A404" s="207" t="s">
        <v>2229</v>
      </c>
      <c r="B404" s="207" t="s">
        <v>2230</v>
      </c>
      <c r="C404" s="208">
        <v>1</v>
      </c>
    </row>
    <row r="405" spans="1:3" ht="15.5" x14ac:dyDescent="0.35">
      <c r="A405" s="207" t="s">
        <v>2231</v>
      </c>
      <c r="B405" s="207" t="s">
        <v>2232</v>
      </c>
      <c r="C405" s="208">
        <v>1</v>
      </c>
    </row>
    <row r="406" spans="1:3" ht="15.5" x14ac:dyDescent="0.35">
      <c r="A406" s="207" t="s">
        <v>2233</v>
      </c>
      <c r="B406" s="207" t="s">
        <v>2234</v>
      </c>
      <c r="C406" s="208">
        <v>1</v>
      </c>
    </row>
    <row r="407" spans="1:3" ht="15.5" x14ac:dyDescent="0.35">
      <c r="A407" s="207" t="s">
        <v>2235</v>
      </c>
      <c r="B407" s="207" t="s">
        <v>2236</v>
      </c>
      <c r="C407" s="208">
        <v>1</v>
      </c>
    </row>
    <row r="408" spans="1:3" ht="15.5" x14ac:dyDescent="0.35">
      <c r="A408" s="207" t="s">
        <v>2237</v>
      </c>
      <c r="B408" s="207" t="s">
        <v>2238</v>
      </c>
      <c r="C408" s="208">
        <v>1</v>
      </c>
    </row>
    <row r="409" spans="1:3" ht="15.5" x14ac:dyDescent="0.35">
      <c r="A409" s="207" t="s">
        <v>2239</v>
      </c>
      <c r="B409" s="207" t="s">
        <v>2240</v>
      </c>
      <c r="C409" s="208">
        <v>1</v>
      </c>
    </row>
    <row r="410" spans="1:3" ht="15.5" x14ac:dyDescent="0.35">
      <c r="A410" s="207" t="s">
        <v>2241</v>
      </c>
      <c r="B410" s="207" t="s">
        <v>2242</v>
      </c>
      <c r="C410" s="208">
        <v>1</v>
      </c>
    </row>
    <row r="411" spans="1:3" ht="15.5" x14ac:dyDescent="0.35">
      <c r="A411" s="207" t="s">
        <v>2243</v>
      </c>
      <c r="B411" s="207" t="s">
        <v>2244</v>
      </c>
      <c r="C411" s="208">
        <v>1</v>
      </c>
    </row>
    <row r="412" spans="1:3" ht="15.5" x14ac:dyDescent="0.35">
      <c r="A412" s="207" t="s">
        <v>2245</v>
      </c>
      <c r="B412" s="207" t="s">
        <v>2246</v>
      </c>
      <c r="C412" s="208">
        <v>1</v>
      </c>
    </row>
    <row r="413" spans="1:3" ht="15.5" x14ac:dyDescent="0.35">
      <c r="A413" s="207" t="s">
        <v>2247</v>
      </c>
      <c r="B413" s="207" t="s">
        <v>2248</v>
      </c>
      <c r="C413" s="208">
        <v>1</v>
      </c>
    </row>
    <row r="414" spans="1:3" ht="15.5" x14ac:dyDescent="0.35">
      <c r="A414" s="207" t="s">
        <v>2249</v>
      </c>
      <c r="B414" s="207" t="s">
        <v>2250</v>
      </c>
      <c r="C414" s="208">
        <v>1</v>
      </c>
    </row>
    <row r="415" spans="1:3" ht="15.5" x14ac:dyDescent="0.35">
      <c r="A415" s="207" t="s">
        <v>2251</v>
      </c>
      <c r="B415" s="207" t="s">
        <v>2252</v>
      </c>
      <c r="C415" s="208">
        <v>1</v>
      </c>
    </row>
    <row r="416" spans="1:3" ht="15.5" x14ac:dyDescent="0.35">
      <c r="A416" s="207" t="s">
        <v>2253</v>
      </c>
      <c r="B416" s="207" t="s">
        <v>2254</v>
      </c>
      <c r="C416" s="208">
        <v>1</v>
      </c>
    </row>
    <row r="417" spans="1:3" ht="15.5" x14ac:dyDescent="0.35">
      <c r="A417" s="207" t="s">
        <v>2255</v>
      </c>
      <c r="B417" s="207" t="s">
        <v>2256</v>
      </c>
      <c r="C417" s="208">
        <v>1</v>
      </c>
    </row>
    <row r="418" spans="1:3" ht="15.5" x14ac:dyDescent="0.35">
      <c r="A418" s="207" t="s">
        <v>2257</v>
      </c>
      <c r="B418" s="207" t="s">
        <v>2258</v>
      </c>
      <c r="C418" s="208">
        <v>1</v>
      </c>
    </row>
    <row r="419" spans="1:3" ht="15.5" x14ac:dyDescent="0.35">
      <c r="A419" s="207" t="s">
        <v>2259</v>
      </c>
      <c r="B419" s="207" t="s">
        <v>2260</v>
      </c>
      <c r="C419" s="208">
        <v>1</v>
      </c>
    </row>
    <row r="420" spans="1:3" ht="15.5" x14ac:dyDescent="0.35">
      <c r="A420" s="207" t="s">
        <v>2261</v>
      </c>
      <c r="B420" s="207" t="s">
        <v>2262</v>
      </c>
      <c r="C420" s="208">
        <v>1</v>
      </c>
    </row>
    <row r="421" spans="1:3" ht="15.5" x14ac:dyDescent="0.35">
      <c r="A421" s="207" t="s">
        <v>2263</v>
      </c>
      <c r="B421" s="207" t="s">
        <v>2264</v>
      </c>
      <c r="C421" s="208">
        <v>1</v>
      </c>
    </row>
    <row r="422" spans="1:3" ht="15.5" x14ac:dyDescent="0.35">
      <c r="A422" s="207" t="s">
        <v>2265</v>
      </c>
      <c r="B422" s="207" t="s">
        <v>2266</v>
      </c>
      <c r="C422" s="208">
        <v>1</v>
      </c>
    </row>
    <row r="423" spans="1:3" ht="15.5" x14ac:dyDescent="0.35">
      <c r="A423" s="207" t="s">
        <v>2267</v>
      </c>
      <c r="B423" s="207" t="s">
        <v>2268</v>
      </c>
      <c r="C423" s="208">
        <v>1</v>
      </c>
    </row>
    <row r="424" spans="1:3" ht="15.5" x14ac:dyDescent="0.35">
      <c r="A424" s="207" t="s">
        <v>2269</v>
      </c>
      <c r="B424" s="207" t="s">
        <v>2270</v>
      </c>
      <c r="C424" s="208">
        <v>1</v>
      </c>
    </row>
    <row r="425" spans="1:3" ht="15.5" x14ac:dyDescent="0.35">
      <c r="A425" s="207" t="s">
        <v>2271</v>
      </c>
      <c r="B425" s="207" t="s">
        <v>2272</v>
      </c>
      <c r="C425" s="208">
        <v>1</v>
      </c>
    </row>
    <row r="426" spans="1:3" ht="15.5" x14ac:dyDescent="0.35">
      <c r="A426" s="207" t="s">
        <v>2273</v>
      </c>
      <c r="B426" s="207" t="s">
        <v>2274</v>
      </c>
      <c r="C426" s="208">
        <v>1</v>
      </c>
    </row>
    <row r="427" spans="1:3" ht="15.5" x14ac:dyDescent="0.35">
      <c r="A427" s="207" t="s">
        <v>2275</v>
      </c>
      <c r="B427" s="207" t="s">
        <v>2276</v>
      </c>
      <c r="C427" s="208">
        <v>1</v>
      </c>
    </row>
    <row r="428" spans="1:3" ht="15.5" x14ac:dyDescent="0.35">
      <c r="A428" s="207" t="s">
        <v>2277</v>
      </c>
      <c r="B428" s="207" t="s">
        <v>2278</v>
      </c>
      <c r="C428" s="208">
        <v>1</v>
      </c>
    </row>
    <row r="429" spans="1:3" ht="15.5" x14ac:dyDescent="0.35">
      <c r="A429" s="207" t="s">
        <v>2279</v>
      </c>
      <c r="B429" s="207" t="s">
        <v>2266</v>
      </c>
      <c r="C429" s="208">
        <v>1</v>
      </c>
    </row>
    <row r="430" spans="1:3" ht="15.5" x14ac:dyDescent="0.35">
      <c r="A430" s="207" t="s">
        <v>2280</v>
      </c>
      <c r="B430" s="207" t="s">
        <v>2281</v>
      </c>
      <c r="C430" s="208">
        <v>1</v>
      </c>
    </row>
    <row r="431" spans="1:3" ht="15.5" x14ac:dyDescent="0.35">
      <c r="A431" s="207" t="s">
        <v>2282</v>
      </c>
      <c r="B431" s="207" t="s">
        <v>2283</v>
      </c>
      <c r="C431" s="208">
        <v>1</v>
      </c>
    </row>
    <row r="432" spans="1:3" ht="15.5" x14ac:dyDescent="0.35">
      <c r="A432" s="207" t="s">
        <v>2284</v>
      </c>
      <c r="B432" s="207" t="s">
        <v>2285</v>
      </c>
      <c r="C432" s="208">
        <v>1</v>
      </c>
    </row>
    <row r="433" spans="1:3" ht="15.5" x14ac:dyDescent="0.35">
      <c r="A433" s="207" t="s">
        <v>2286</v>
      </c>
      <c r="B433" s="207" t="s">
        <v>2287</v>
      </c>
      <c r="C433" s="208">
        <v>1</v>
      </c>
    </row>
    <row r="434" spans="1:3" ht="15.5" x14ac:dyDescent="0.35">
      <c r="A434" s="207" t="s">
        <v>2288</v>
      </c>
      <c r="B434" s="207" t="s">
        <v>2289</v>
      </c>
      <c r="C434" s="208">
        <v>1</v>
      </c>
    </row>
    <row r="435" spans="1:3" ht="15.5" x14ac:dyDescent="0.35">
      <c r="A435" s="207" t="s">
        <v>2290</v>
      </c>
      <c r="B435" s="207" t="s">
        <v>2291</v>
      </c>
      <c r="C435" s="208">
        <v>1</v>
      </c>
    </row>
    <row r="436" spans="1:3" ht="15.5" x14ac:dyDescent="0.35">
      <c r="A436" s="207" t="s">
        <v>2292</v>
      </c>
      <c r="B436" s="207" t="s">
        <v>2293</v>
      </c>
      <c r="C436" s="208">
        <v>1</v>
      </c>
    </row>
    <row r="437" spans="1:3" ht="15.5" x14ac:dyDescent="0.35">
      <c r="A437" s="207" t="s">
        <v>2294</v>
      </c>
      <c r="B437" s="207" t="s">
        <v>2295</v>
      </c>
      <c r="C437" s="208">
        <v>1</v>
      </c>
    </row>
    <row r="438" spans="1:3" ht="15.5" x14ac:dyDescent="0.35">
      <c r="A438" s="207" t="s">
        <v>2296</v>
      </c>
      <c r="B438" s="207" t="s">
        <v>2297</v>
      </c>
      <c r="C438" s="208">
        <v>1</v>
      </c>
    </row>
    <row r="439" spans="1:3" ht="15.5" x14ac:dyDescent="0.35">
      <c r="A439" s="207" t="s">
        <v>2298</v>
      </c>
      <c r="B439" s="207" t="s">
        <v>2299</v>
      </c>
      <c r="C439" s="208">
        <v>1</v>
      </c>
    </row>
    <row r="440" spans="1:3" ht="15.5" x14ac:dyDescent="0.35">
      <c r="A440" s="207" t="s">
        <v>2300</v>
      </c>
      <c r="B440" s="207" t="s">
        <v>2301</v>
      </c>
      <c r="C440" s="208">
        <v>1</v>
      </c>
    </row>
    <row r="441" spans="1:3" ht="15.5" x14ac:dyDescent="0.35">
      <c r="A441" s="207" t="s">
        <v>2302</v>
      </c>
      <c r="B441" s="207" t="s">
        <v>2303</v>
      </c>
      <c r="C441" s="208">
        <v>1</v>
      </c>
    </row>
    <row r="442" spans="1:3" ht="15.5" x14ac:dyDescent="0.35">
      <c r="A442" s="207" t="s">
        <v>2304</v>
      </c>
      <c r="B442" s="207" t="s">
        <v>2305</v>
      </c>
      <c r="C442" s="208">
        <v>1</v>
      </c>
    </row>
    <row r="443" spans="1:3" ht="15.5" x14ac:dyDescent="0.35">
      <c r="A443" s="207" t="s">
        <v>2306</v>
      </c>
      <c r="B443" s="207" t="s">
        <v>2307</v>
      </c>
      <c r="C443" s="208">
        <v>1</v>
      </c>
    </row>
    <row r="444" spans="1:3" ht="15.5" x14ac:dyDescent="0.35">
      <c r="A444" s="207" t="s">
        <v>2308</v>
      </c>
      <c r="B444" s="207" t="s">
        <v>2309</v>
      </c>
      <c r="C444" s="208">
        <v>1</v>
      </c>
    </row>
    <row r="445" spans="1:3" ht="15.5" x14ac:dyDescent="0.35">
      <c r="A445" s="207" t="s">
        <v>2310</v>
      </c>
      <c r="B445" s="207" t="s">
        <v>2311</v>
      </c>
      <c r="C445" s="208">
        <v>1</v>
      </c>
    </row>
    <row r="446" spans="1:3" ht="15.5" x14ac:dyDescent="0.35">
      <c r="A446" s="207" t="s">
        <v>2312</v>
      </c>
      <c r="B446" s="207" t="s">
        <v>2313</v>
      </c>
      <c r="C446" s="208">
        <v>1</v>
      </c>
    </row>
    <row r="447" spans="1:3" ht="15.5" x14ac:dyDescent="0.35">
      <c r="A447" s="207" t="s">
        <v>2314</v>
      </c>
      <c r="B447" s="207" t="s">
        <v>2315</v>
      </c>
      <c r="C447" s="208">
        <v>1</v>
      </c>
    </row>
    <row r="448" spans="1:3" ht="15.5" x14ac:dyDescent="0.35">
      <c r="A448" s="207" t="s">
        <v>2316</v>
      </c>
      <c r="B448" s="207" t="s">
        <v>2317</v>
      </c>
      <c r="C448" s="208">
        <v>1</v>
      </c>
    </row>
    <row r="449" spans="1:3" ht="15.5" x14ac:dyDescent="0.35">
      <c r="A449" s="207" t="s">
        <v>2318</v>
      </c>
      <c r="B449" s="207" t="s">
        <v>2319</v>
      </c>
      <c r="C449" s="208">
        <v>1</v>
      </c>
    </row>
    <row r="450" spans="1:3" ht="15.5" x14ac:dyDescent="0.35">
      <c r="A450" s="207" t="s">
        <v>2320</v>
      </c>
      <c r="B450" s="207" t="s">
        <v>2321</v>
      </c>
      <c r="C450" s="208">
        <v>1</v>
      </c>
    </row>
    <row r="451" spans="1:3" ht="15.5" x14ac:dyDescent="0.35">
      <c r="A451" s="207" t="s">
        <v>2322</v>
      </c>
      <c r="B451" s="207" t="s">
        <v>2323</v>
      </c>
      <c r="C451" s="208">
        <v>1</v>
      </c>
    </row>
    <row r="452" spans="1:3" ht="15.5" x14ac:dyDescent="0.35">
      <c r="A452" s="207" t="s">
        <v>2324</v>
      </c>
      <c r="B452" s="207" t="s">
        <v>2325</v>
      </c>
      <c r="C452" s="208">
        <v>1</v>
      </c>
    </row>
    <row r="453" spans="1:3" ht="15.5" x14ac:dyDescent="0.35">
      <c r="A453" s="207" t="s">
        <v>2326</v>
      </c>
      <c r="B453" s="207" t="s">
        <v>2327</v>
      </c>
      <c r="C453" s="208">
        <v>1</v>
      </c>
    </row>
    <row r="454" spans="1:3" ht="15.5" x14ac:dyDescent="0.35">
      <c r="A454" s="207" t="s">
        <v>2328</v>
      </c>
      <c r="B454" s="207" t="s">
        <v>2329</v>
      </c>
      <c r="C454" s="208">
        <v>1</v>
      </c>
    </row>
    <row r="455" spans="1:3" ht="15.5" x14ac:dyDescent="0.35">
      <c r="A455" s="207" t="s">
        <v>2330</v>
      </c>
      <c r="B455" s="207" t="s">
        <v>2331</v>
      </c>
      <c r="C455" s="208">
        <v>1</v>
      </c>
    </row>
    <row r="456" spans="1:3" ht="15.5" x14ac:dyDescent="0.35">
      <c r="A456" s="207" t="s">
        <v>2332</v>
      </c>
      <c r="B456" s="207" t="s">
        <v>2333</v>
      </c>
      <c r="C456" s="208">
        <v>1</v>
      </c>
    </row>
    <row r="457" spans="1:3" ht="15.5" x14ac:dyDescent="0.35">
      <c r="A457" s="207" t="s">
        <v>2334</v>
      </c>
      <c r="B457" s="207" t="s">
        <v>2335</v>
      </c>
      <c r="C457" s="208">
        <v>1</v>
      </c>
    </row>
    <row r="458" spans="1:3" ht="15.5" x14ac:dyDescent="0.35">
      <c r="A458" s="207" t="s">
        <v>2336</v>
      </c>
      <c r="B458" s="207" t="s">
        <v>2337</v>
      </c>
      <c r="C458" s="208">
        <v>1</v>
      </c>
    </row>
    <row r="459" spans="1:3" ht="15.5" x14ac:dyDescent="0.35">
      <c r="A459" s="207" t="s">
        <v>2338</v>
      </c>
      <c r="B459" s="207" t="s">
        <v>2339</v>
      </c>
      <c r="C459" s="208">
        <v>1</v>
      </c>
    </row>
    <row r="460" spans="1:3" ht="12.75" customHeight="1" x14ac:dyDescent="0.35">
      <c r="A460" s="207" t="s">
        <v>2340</v>
      </c>
      <c r="B460" s="207" t="s">
        <v>2341</v>
      </c>
      <c r="C460" s="208">
        <v>1</v>
      </c>
    </row>
    <row r="461" spans="1:3" ht="12.75" customHeight="1" x14ac:dyDescent="0.35">
      <c r="A461" s="207" t="s">
        <v>2342</v>
      </c>
      <c r="B461" s="207" t="s">
        <v>2343</v>
      </c>
      <c r="C461" s="208">
        <v>1</v>
      </c>
    </row>
    <row r="462" spans="1:3" ht="12.75" customHeight="1" x14ac:dyDescent="0.35">
      <c r="A462" s="207" t="s">
        <v>2344</v>
      </c>
      <c r="B462" s="207" t="s">
        <v>2345</v>
      </c>
      <c r="C462" s="208">
        <v>1</v>
      </c>
    </row>
    <row r="463" spans="1:3" ht="12.75" customHeight="1" x14ac:dyDescent="0.35">
      <c r="A463" s="207" t="s">
        <v>2346</v>
      </c>
      <c r="B463" s="207" t="s">
        <v>2347</v>
      </c>
      <c r="C463" s="208">
        <v>1</v>
      </c>
    </row>
    <row r="464" spans="1:3" ht="12.75" customHeight="1" x14ac:dyDescent="0.35">
      <c r="A464" s="207" t="s">
        <v>2348</v>
      </c>
      <c r="B464" s="207" t="s">
        <v>2349</v>
      </c>
      <c r="C464" s="208">
        <v>1</v>
      </c>
    </row>
    <row r="465" spans="1:3" ht="12.75" customHeight="1" x14ac:dyDescent="0.35">
      <c r="A465" s="207" t="s">
        <v>2350</v>
      </c>
      <c r="B465" s="207" t="s">
        <v>2351</v>
      </c>
      <c r="C465" s="208">
        <v>1</v>
      </c>
    </row>
    <row r="466" spans="1:3" ht="12.75" customHeight="1" x14ac:dyDescent="0.35">
      <c r="A466" s="207" t="s">
        <v>2352</v>
      </c>
      <c r="B466" s="207" t="s">
        <v>2353</v>
      </c>
      <c r="C466" s="208">
        <v>1</v>
      </c>
    </row>
    <row r="467" spans="1:3" ht="12.75" customHeight="1" x14ac:dyDescent="0.35">
      <c r="A467" s="207" t="s">
        <v>2354</v>
      </c>
      <c r="B467" s="207" t="s">
        <v>2355</v>
      </c>
      <c r="C467" s="208">
        <v>1</v>
      </c>
    </row>
    <row r="468" spans="1:3" ht="12.75" customHeight="1" x14ac:dyDescent="0.35">
      <c r="A468" s="207" t="s">
        <v>2356</v>
      </c>
      <c r="B468" s="207" t="s">
        <v>2357</v>
      </c>
      <c r="C468" s="208">
        <v>1</v>
      </c>
    </row>
    <row r="469" spans="1:3" ht="12.75" customHeight="1" x14ac:dyDescent="0.35">
      <c r="A469" s="207" t="s">
        <v>2358</v>
      </c>
      <c r="B469" s="207" t="s">
        <v>2359</v>
      </c>
      <c r="C469" s="208">
        <v>1</v>
      </c>
    </row>
    <row r="470" spans="1:3" ht="12.75" customHeight="1" x14ac:dyDescent="0.35">
      <c r="A470" s="207" t="s">
        <v>2360</v>
      </c>
      <c r="B470" s="207" t="s">
        <v>2361</v>
      </c>
      <c r="C470" s="208">
        <v>1</v>
      </c>
    </row>
    <row r="471" spans="1:3" ht="12.75" customHeight="1" x14ac:dyDescent="0.35">
      <c r="A471" s="207" t="s">
        <v>2362</v>
      </c>
      <c r="B471" s="207" t="s">
        <v>2363</v>
      </c>
      <c r="C471" s="208">
        <v>1</v>
      </c>
    </row>
    <row r="472" spans="1:3" ht="12.75" customHeight="1" x14ac:dyDescent="0.35">
      <c r="A472" s="207" t="s">
        <v>2364</v>
      </c>
      <c r="B472" s="207" t="s">
        <v>2365</v>
      </c>
      <c r="C472" s="208">
        <v>1</v>
      </c>
    </row>
    <row r="473" spans="1:3" ht="12.75" customHeight="1" x14ac:dyDescent="0.35">
      <c r="A473" s="207" t="s">
        <v>2366</v>
      </c>
      <c r="B473" s="207" t="s">
        <v>2367</v>
      </c>
      <c r="C473" s="208">
        <v>1</v>
      </c>
    </row>
    <row r="474" spans="1:3" ht="12.75" customHeight="1" x14ac:dyDescent="0.35">
      <c r="A474" s="207" t="s">
        <v>2368</v>
      </c>
      <c r="B474" s="207" t="s">
        <v>2369</v>
      </c>
      <c r="C474" s="208">
        <v>1</v>
      </c>
    </row>
    <row r="475" spans="1:3" ht="12.75" customHeight="1" x14ac:dyDescent="0.35">
      <c r="A475" s="207" t="s">
        <v>2370</v>
      </c>
      <c r="B475" s="207" t="s">
        <v>2371</v>
      </c>
      <c r="C475" s="208">
        <v>5</v>
      </c>
    </row>
    <row r="476" spans="1:3" ht="12.75" customHeight="1" x14ac:dyDescent="0.35">
      <c r="A476" s="207" t="s">
        <v>2372</v>
      </c>
      <c r="B476" s="207" t="s">
        <v>2373</v>
      </c>
      <c r="C476" s="208">
        <v>4</v>
      </c>
    </row>
    <row r="477" spans="1:3" ht="12.75" customHeight="1" x14ac:dyDescent="0.35">
      <c r="A477" s="207" t="s">
        <v>2374</v>
      </c>
      <c r="B477" s="207" t="s">
        <v>2375</v>
      </c>
      <c r="C477" s="208">
        <v>1</v>
      </c>
    </row>
    <row r="478" spans="1:3" ht="12.75" customHeight="1" x14ac:dyDescent="0.35">
      <c r="A478" s="207" t="s">
        <v>2376</v>
      </c>
      <c r="B478" s="207" t="s">
        <v>2377</v>
      </c>
      <c r="C478" s="208">
        <v>1</v>
      </c>
    </row>
    <row r="479" spans="1:3" ht="12.75" customHeight="1" x14ac:dyDescent="0.35">
      <c r="A479" s="207" t="s">
        <v>2378</v>
      </c>
      <c r="B479" s="207" t="s">
        <v>2379</v>
      </c>
      <c r="C479" s="208">
        <v>1</v>
      </c>
    </row>
    <row r="480" spans="1:3" ht="12.75" customHeight="1" x14ac:dyDescent="0.35">
      <c r="A480" s="207" t="s">
        <v>2380</v>
      </c>
      <c r="B480" s="207" t="s">
        <v>2381</v>
      </c>
      <c r="C480" s="208">
        <v>1</v>
      </c>
    </row>
    <row r="481" spans="1:3" ht="12.75" customHeight="1" x14ac:dyDescent="0.35">
      <c r="A481" s="207" t="s">
        <v>2382</v>
      </c>
      <c r="B481" s="207" t="s">
        <v>2383</v>
      </c>
      <c r="C481" s="208">
        <v>1</v>
      </c>
    </row>
    <row r="482" spans="1:3" ht="12.75" customHeight="1" x14ac:dyDescent="0.35">
      <c r="A482" s="207" t="s">
        <v>2384</v>
      </c>
      <c r="B482" s="207" t="s">
        <v>2385</v>
      </c>
      <c r="C482" s="208">
        <v>1</v>
      </c>
    </row>
    <row r="483" spans="1:3" ht="12.75" customHeight="1" x14ac:dyDescent="0.35">
      <c r="A483" s="207" t="s">
        <v>2386</v>
      </c>
      <c r="B483" s="207" t="s">
        <v>2387</v>
      </c>
      <c r="C483" s="208">
        <v>1</v>
      </c>
    </row>
    <row r="484" spans="1:3" ht="12.75" customHeight="1" x14ac:dyDescent="0.35">
      <c r="A484" s="207" t="s">
        <v>2388</v>
      </c>
      <c r="B484" s="207" t="s">
        <v>2389</v>
      </c>
      <c r="C484" s="208">
        <v>1</v>
      </c>
    </row>
    <row r="485" spans="1:3" ht="12.75" customHeight="1" x14ac:dyDescent="0.35">
      <c r="A485" s="207" t="s">
        <v>2390</v>
      </c>
      <c r="B485" s="207" t="s">
        <v>2391</v>
      </c>
      <c r="C485" s="208">
        <v>1</v>
      </c>
    </row>
    <row r="486" spans="1:3" ht="12.75" customHeight="1" x14ac:dyDescent="0.35">
      <c r="A486" s="207" t="s">
        <v>2392</v>
      </c>
      <c r="B486" s="207" t="s">
        <v>2393</v>
      </c>
      <c r="C486" s="208">
        <v>1</v>
      </c>
    </row>
    <row r="487" spans="1:3" ht="12.75" customHeight="1" x14ac:dyDescent="0.35">
      <c r="A487" s="207" t="s">
        <v>2394</v>
      </c>
      <c r="B487" s="207" t="s">
        <v>2395</v>
      </c>
      <c r="C487" s="208">
        <v>1</v>
      </c>
    </row>
    <row r="488" spans="1:3" ht="12.75" customHeight="1" x14ac:dyDescent="0.35">
      <c r="A488" s="207" t="s">
        <v>2396</v>
      </c>
      <c r="B488" s="207" t="s">
        <v>2397</v>
      </c>
      <c r="C488" s="208">
        <v>1</v>
      </c>
    </row>
    <row r="489" spans="1:3" ht="12.75" customHeight="1" x14ac:dyDescent="0.35">
      <c r="A489" s="207" t="s">
        <v>2398</v>
      </c>
      <c r="B489" s="207" t="s">
        <v>2399</v>
      </c>
      <c r="C489" s="208">
        <v>1</v>
      </c>
    </row>
    <row r="490" spans="1:3" ht="12.75" customHeight="1" x14ac:dyDescent="0.35">
      <c r="A490" s="207" t="s">
        <v>2400</v>
      </c>
      <c r="B490" s="207" t="s">
        <v>2401</v>
      </c>
      <c r="C490" s="208">
        <v>8</v>
      </c>
    </row>
    <row r="491" spans="1:3" ht="12.75" customHeight="1" x14ac:dyDescent="0.35">
      <c r="A491" s="207" t="s">
        <v>2402</v>
      </c>
      <c r="B491" s="207" t="s">
        <v>2403</v>
      </c>
      <c r="C491" s="208">
        <v>1</v>
      </c>
    </row>
    <row r="492" spans="1:3" ht="12.75" customHeight="1" x14ac:dyDescent="0.35">
      <c r="A492" s="207" t="s">
        <v>2404</v>
      </c>
      <c r="B492" s="207" t="s">
        <v>2405</v>
      </c>
      <c r="C492" s="208">
        <v>1</v>
      </c>
    </row>
    <row r="493" spans="1:3" ht="12.75" customHeight="1" x14ac:dyDescent="0.35">
      <c r="A493" s="207" t="s">
        <v>2406</v>
      </c>
      <c r="B493" s="207" t="s">
        <v>2407</v>
      </c>
      <c r="C493" s="208">
        <v>1</v>
      </c>
    </row>
    <row r="494" spans="1:3" ht="12.75" customHeight="1" x14ac:dyDescent="0.35">
      <c r="A494" s="207" t="s">
        <v>2408</v>
      </c>
      <c r="B494" s="207" t="s">
        <v>2409</v>
      </c>
      <c r="C494" s="208">
        <v>1</v>
      </c>
    </row>
    <row r="495" spans="1:3" ht="12.75" customHeight="1" x14ac:dyDescent="0.35">
      <c r="A495" s="207" t="s">
        <v>2410</v>
      </c>
      <c r="B495" s="207" t="s">
        <v>2411</v>
      </c>
      <c r="C495" s="208">
        <v>1</v>
      </c>
    </row>
    <row r="496" spans="1:3" ht="12.75" customHeight="1" x14ac:dyDescent="0.35">
      <c r="A496" s="207" t="s">
        <v>2412</v>
      </c>
      <c r="B496" s="207" t="s">
        <v>2413</v>
      </c>
      <c r="C496" s="208">
        <v>1</v>
      </c>
    </row>
    <row r="497" spans="1:3" ht="12.75" customHeight="1" x14ac:dyDescent="0.35">
      <c r="A497" s="207" t="s">
        <v>2414</v>
      </c>
      <c r="B497" s="207" t="s">
        <v>2415</v>
      </c>
      <c r="C497" s="208">
        <v>1</v>
      </c>
    </row>
    <row r="498" spans="1:3" ht="12.75" customHeight="1" x14ac:dyDescent="0.35">
      <c r="A498" s="207" t="s">
        <v>2416</v>
      </c>
      <c r="B498" s="207" t="s">
        <v>2417</v>
      </c>
      <c r="C498" s="208">
        <v>1</v>
      </c>
    </row>
    <row r="499" spans="1:3" ht="12.75" customHeight="1" x14ac:dyDescent="0.35">
      <c r="A499" s="207" t="s">
        <v>2418</v>
      </c>
      <c r="B499" s="207" t="s">
        <v>2419</v>
      </c>
      <c r="C499" s="208">
        <v>1</v>
      </c>
    </row>
    <row r="500" spans="1:3" ht="12.75" customHeight="1" x14ac:dyDescent="0.35">
      <c r="A500" s="207" t="s">
        <v>2420</v>
      </c>
      <c r="B500" s="207" t="s">
        <v>2421</v>
      </c>
      <c r="C500" s="208">
        <v>1</v>
      </c>
    </row>
    <row r="501" spans="1:3" ht="12.75" customHeight="1" x14ac:dyDescent="0.35">
      <c r="A501" s="207" t="s">
        <v>2422</v>
      </c>
      <c r="B501" s="207" t="s">
        <v>2423</v>
      </c>
      <c r="C501" s="208">
        <v>1</v>
      </c>
    </row>
    <row r="502" spans="1:3" ht="12.75" customHeight="1" x14ac:dyDescent="0.35">
      <c r="A502" s="207" t="s">
        <v>2424</v>
      </c>
      <c r="B502" s="207" t="s">
        <v>2425</v>
      </c>
      <c r="C502" s="208">
        <v>1</v>
      </c>
    </row>
    <row r="503" spans="1:3" ht="12.75" customHeight="1" x14ac:dyDescent="0.35">
      <c r="A503" s="207" t="s">
        <v>2426</v>
      </c>
      <c r="B503" s="207" t="s">
        <v>2427</v>
      </c>
      <c r="C503" s="208">
        <v>1</v>
      </c>
    </row>
    <row r="504" spans="1:3" ht="12.75" customHeight="1" x14ac:dyDescent="0.35">
      <c r="A504" s="207" t="s">
        <v>2428</v>
      </c>
      <c r="B504" s="207" t="s">
        <v>2429</v>
      </c>
      <c r="C504" s="208">
        <v>1</v>
      </c>
    </row>
    <row r="505" spans="1:3" ht="12.75" customHeight="1" x14ac:dyDescent="0.35">
      <c r="A505" s="207" t="s">
        <v>2430</v>
      </c>
      <c r="B505" s="207" t="s">
        <v>2431</v>
      </c>
      <c r="C505" s="208">
        <v>1</v>
      </c>
    </row>
    <row r="506" spans="1:3" ht="12.75" customHeight="1" x14ac:dyDescent="0.35">
      <c r="A506" s="207" t="s">
        <v>2432</v>
      </c>
      <c r="B506" s="207" t="s">
        <v>2433</v>
      </c>
      <c r="C506" s="208">
        <v>1</v>
      </c>
    </row>
    <row r="507" spans="1:3" ht="12.75" customHeight="1" x14ac:dyDescent="0.35">
      <c r="A507" s="207" t="s">
        <v>2434</v>
      </c>
      <c r="B507" s="207" t="s">
        <v>2435</v>
      </c>
      <c r="C507" s="208">
        <v>1</v>
      </c>
    </row>
    <row r="508" spans="1:3" ht="12.75" customHeight="1" x14ac:dyDescent="0.35">
      <c r="A508" s="207" t="s">
        <v>2436</v>
      </c>
      <c r="B508" s="207" t="s">
        <v>2437</v>
      </c>
      <c r="C508" s="208">
        <v>1</v>
      </c>
    </row>
    <row r="509" spans="1:3" ht="12.75" customHeight="1" x14ac:dyDescent="0.35">
      <c r="A509" s="207" t="s">
        <v>2438</v>
      </c>
      <c r="B509" s="207" t="s">
        <v>2439</v>
      </c>
      <c r="C509" s="208">
        <v>1</v>
      </c>
    </row>
    <row r="510" spans="1:3" ht="12.75" customHeight="1" x14ac:dyDescent="0.35">
      <c r="A510" s="207" t="s">
        <v>2440</v>
      </c>
      <c r="B510" s="207" t="s">
        <v>2441</v>
      </c>
      <c r="C510" s="208">
        <v>1</v>
      </c>
    </row>
    <row r="511" spans="1:3" ht="12.75" customHeight="1" x14ac:dyDescent="0.35">
      <c r="A511" s="207" t="s">
        <v>2442</v>
      </c>
      <c r="B511" s="207" t="s">
        <v>2443</v>
      </c>
      <c r="C511" s="208">
        <v>1</v>
      </c>
    </row>
    <row r="512" spans="1:3" ht="12.75" customHeight="1" x14ac:dyDescent="0.35">
      <c r="A512" s="207" t="s">
        <v>2444</v>
      </c>
      <c r="B512" s="207" t="s">
        <v>2445</v>
      </c>
      <c r="C512" s="208">
        <v>1</v>
      </c>
    </row>
    <row r="513" spans="1:3" ht="12.75" customHeight="1" x14ac:dyDescent="0.35">
      <c r="A513" s="207" t="s">
        <v>2446</v>
      </c>
      <c r="B513" s="207" t="s">
        <v>2447</v>
      </c>
      <c r="C513" s="208">
        <v>1</v>
      </c>
    </row>
    <row r="514" spans="1:3" ht="12.75" customHeight="1" x14ac:dyDescent="0.35">
      <c r="A514" s="207" t="s">
        <v>2448</v>
      </c>
      <c r="B514" s="207" t="s">
        <v>2449</v>
      </c>
      <c r="C514" s="208">
        <v>1</v>
      </c>
    </row>
    <row r="515" spans="1:3" ht="12.75" customHeight="1" x14ac:dyDescent="0.35">
      <c r="A515" s="207" t="s">
        <v>2450</v>
      </c>
      <c r="B515" s="207" t="s">
        <v>2451</v>
      </c>
      <c r="C515" s="208">
        <v>1</v>
      </c>
    </row>
    <row r="516" spans="1:3" ht="12.75" customHeight="1" x14ac:dyDescent="0.35">
      <c r="A516" s="207" t="s">
        <v>2452</v>
      </c>
      <c r="B516" s="207" t="s">
        <v>2453</v>
      </c>
      <c r="C516" s="208">
        <v>1</v>
      </c>
    </row>
    <row r="517" spans="1:3" ht="12.75" customHeight="1" x14ac:dyDescent="0.35">
      <c r="A517" s="207" t="s">
        <v>2454</v>
      </c>
      <c r="B517" s="207" t="s">
        <v>2455</v>
      </c>
      <c r="C517" s="208">
        <v>1</v>
      </c>
    </row>
    <row r="518" spans="1:3" ht="12.75" customHeight="1" x14ac:dyDescent="0.35">
      <c r="A518" s="207" t="s">
        <v>2456</v>
      </c>
      <c r="B518" s="207" t="s">
        <v>2457</v>
      </c>
      <c r="C518" s="208">
        <v>1</v>
      </c>
    </row>
    <row r="519" spans="1:3" ht="12.75" customHeight="1" x14ac:dyDescent="0.35">
      <c r="A519" s="207" t="s">
        <v>2458</v>
      </c>
      <c r="B519" s="207" t="s">
        <v>2459</v>
      </c>
      <c r="C519" s="208">
        <v>1</v>
      </c>
    </row>
    <row r="520" spans="1:3" ht="12.75" customHeight="1" x14ac:dyDescent="0.35">
      <c r="A520" s="207" t="s">
        <v>2460</v>
      </c>
      <c r="B520" s="207" t="s">
        <v>2461</v>
      </c>
      <c r="C520" s="208">
        <v>1</v>
      </c>
    </row>
    <row r="521" spans="1:3" ht="12.75" customHeight="1" x14ac:dyDescent="0.35">
      <c r="A521" s="207" t="s">
        <v>2462</v>
      </c>
      <c r="B521" s="207" t="s">
        <v>2463</v>
      </c>
      <c r="C521" s="208">
        <v>1</v>
      </c>
    </row>
    <row r="522" spans="1:3" ht="12.75" customHeight="1" x14ac:dyDescent="0.35">
      <c r="A522" s="207" t="s">
        <v>2464</v>
      </c>
      <c r="B522" s="207" t="s">
        <v>2465</v>
      </c>
      <c r="C522" s="208">
        <v>1</v>
      </c>
    </row>
    <row r="523" spans="1:3" ht="12.75" customHeight="1" x14ac:dyDescent="0.35">
      <c r="A523" s="207" t="s">
        <v>2466</v>
      </c>
      <c r="B523" s="207" t="s">
        <v>2467</v>
      </c>
      <c r="C523" s="208">
        <v>1</v>
      </c>
    </row>
    <row r="524" spans="1:3" ht="12.75" customHeight="1" x14ac:dyDescent="0.35">
      <c r="A524" s="207" t="s">
        <v>2468</v>
      </c>
      <c r="B524" s="207" t="s">
        <v>2469</v>
      </c>
      <c r="C524" s="208">
        <v>1</v>
      </c>
    </row>
    <row r="525" spans="1:3" ht="12.75" customHeight="1" x14ac:dyDescent="0.35">
      <c r="A525" s="207" t="s">
        <v>2470</v>
      </c>
      <c r="B525" s="207" t="s">
        <v>2471</v>
      </c>
      <c r="C525" s="208">
        <v>1</v>
      </c>
    </row>
    <row r="526" spans="1:3" ht="12.75" customHeight="1" x14ac:dyDescent="0.35">
      <c r="A526" s="207" t="s">
        <v>2472</v>
      </c>
      <c r="B526" s="207" t="s">
        <v>2473</v>
      </c>
      <c r="C526" s="208">
        <v>1</v>
      </c>
    </row>
    <row r="527" spans="1:3" ht="12.75" customHeight="1" x14ac:dyDescent="0.35">
      <c r="A527" s="207" t="s">
        <v>2474</v>
      </c>
      <c r="B527" s="207" t="s">
        <v>2475</v>
      </c>
      <c r="C527" s="208">
        <v>1</v>
      </c>
    </row>
  </sheetData>
  <autoFilter ref="A1:U522" xr:uid="{00000000-0009-0000-0000-000007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B4435-2824-4A98-BEC4-B5966C1FE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095B5-AD83-4F37-B63E-13165740F4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Dashboard</vt:lpstr>
      <vt:lpstr>Results</vt:lpstr>
      <vt:lpstr>Instructions</vt:lpstr>
      <vt:lpstr>ESXI6.5 Test Cases</vt:lpstr>
      <vt:lpstr>ESXI6.7 Test Cases</vt:lpstr>
      <vt:lpstr>ESXI7.0 Test Cases</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2022-08-24T15:45:46Z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